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" yWindow="-12" windowWidth="15336" windowHeight="4752" tabRatio="711" firstSheet="5" activeTab="10"/>
  </bookViews>
  <sheets>
    <sheet name="A" sheetId="24" state="hidden" r:id="rId1"/>
    <sheet name="B" sheetId="34" state="hidden" r:id="rId2"/>
    <sheet name="C,K" sheetId="13" state="hidden" r:id="rId3"/>
    <sheet name="D" sheetId="30" state="hidden" r:id="rId4"/>
    <sheet name="Startovní rošty" sheetId="31" state="hidden" r:id="rId5"/>
    <sheet name="A_všestrannost" sheetId="26" r:id="rId6"/>
    <sheet name="B_všestrannost" sheetId="29" r:id="rId7"/>
    <sheet name="Akomb" sheetId="20" r:id="rId8"/>
    <sheet name="Asjezd" sheetId="39" r:id="rId9"/>
    <sheet name="Bkomb" sheetId="18" r:id="rId10"/>
    <sheet name="C+K_výsledky" sheetId="2" r:id="rId11"/>
    <sheet name="D_výsledek" sheetId="33" r:id="rId12"/>
    <sheet name="branky" sheetId="35" state="hidden" r:id="rId13"/>
  </sheets>
  <definedNames>
    <definedName name="_xlnm._FilterDatabase" localSheetId="5" hidden="1">A_všestrannost!$A$2:$IU$2</definedName>
    <definedName name="_xlnm._FilterDatabase" localSheetId="7" hidden="1">Akomb!$A$3:$O$3</definedName>
    <definedName name="_xlnm._FilterDatabase" localSheetId="8" hidden="1">Asjezd!$A$3:$I$3</definedName>
    <definedName name="_xlnm._FilterDatabase" localSheetId="6" hidden="1">B_všestrannost!$A$2:$U$17</definedName>
    <definedName name="_xlnm._FilterDatabase" localSheetId="9" hidden="1">Bkomb!$F$3:$N$3</definedName>
    <definedName name="_xlnm._FilterDatabase" localSheetId="2" hidden="1">'C,K'!$A$2:$H$15</definedName>
    <definedName name="_xlnm._FilterDatabase" localSheetId="10" hidden="1">'C+K_výsledky'!$A$14:$R$14</definedName>
    <definedName name="_xlnm._FilterDatabase" localSheetId="11" hidden="1">D_výsledek!$A$2:$E$13</definedName>
    <definedName name="_xlnm.Print_Area" localSheetId="0">A!$A$1:$C$12</definedName>
    <definedName name="_xlnm.Print_Area" localSheetId="5">A_všestrannost!$A$1:$N$19</definedName>
    <definedName name="_xlnm.Print_Area" localSheetId="7">Akomb!$A$1:$F$20</definedName>
    <definedName name="_xlnm.Print_Area" localSheetId="8">Asjezd!$A$1:$I$20</definedName>
    <definedName name="_xlnm.Print_Area" localSheetId="1">B!$A$1:$C$12</definedName>
    <definedName name="_xlnm.Print_Area" localSheetId="6">B_všestrannost!$A$1:$N$17</definedName>
    <definedName name="_xlnm.Print_Area" localSheetId="9">Bkomb!$A$1:$N$25</definedName>
    <definedName name="_xlnm.Print_Area" localSheetId="2">'C,K'!$A$1:$H$15</definedName>
    <definedName name="_xlnm.Print_Area" localSheetId="10">'C+K_výsledky'!$A$1:$K$22</definedName>
    <definedName name="_xlnm.Print_Area" localSheetId="3">D!$A$1:$D$16</definedName>
    <definedName name="_xlnm.Print_Area" localSheetId="4">'Startovní rošty'!$A$1:$E$71</definedName>
  </definedNames>
  <calcPr calcId="124519"/>
</workbook>
</file>

<file path=xl/calcChain.xml><?xml version="1.0" encoding="utf-8"?>
<calcChain xmlns="http://schemas.openxmlformats.org/spreadsheetml/2006/main">
  <c r="B6" i="35"/>
  <c r="M12" i="18" s="1"/>
  <c r="B7" i="35"/>
  <c r="M16" i="18" s="1"/>
  <c r="B8" i="35"/>
  <c r="M17" i="18" s="1"/>
  <c r="B9" i="35"/>
  <c r="M7" i="18" s="1"/>
  <c r="B10" i="35"/>
  <c r="M5" i="18" s="1"/>
  <c r="B11" i="35"/>
  <c r="M14" i="18" s="1"/>
  <c r="B12" i="35"/>
  <c r="M11" i="18" s="1"/>
  <c r="B13" i="35"/>
  <c r="M13" i="18" s="1"/>
  <c r="B14" i="35"/>
  <c r="M9" i="18" s="1"/>
  <c r="B15" i="35"/>
  <c r="M4" i="18" s="1"/>
  <c r="B16" i="35"/>
  <c r="M6" i="18" s="1"/>
  <c r="B17" i="35"/>
  <c r="M8" i="18" s="1"/>
  <c r="B18" i="35"/>
  <c r="M15" i="18" s="1"/>
  <c r="B19" i="35"/>
  <c r="M10" i="18" s="1"/>
  <c r="B5" i="35"/>
  <c r="M18" i="18" s="1"/>
  <c r="C6" i="35"/>
  <c r="C7"/>
  <c r="C8"/>
  <c r="C9"/>
  <c r="C10"/>
  <c r="C11"/>
  <c r="C12"/>
  <c r="C13"/>
  <c r="C14"/>
  <c r="C15"/>
  <c r="C16"/>
  <c r="C17"/>
  <c r="C18"/>
  <c r="C19"/>
  <c r="C5"/>
  <c r="E12" i="18"/>
  <c r="E15"/>
  <c r="E16"/>
  <c r="E5"/>
  <c r="E4"/>
  <c r="E11"/>
  <c r="E13"/>
  <c r="E10"/>
  <c r="E9"/>
  <c r="E8"/>
  <c r="E6"/>
  <c r="E14"/>
  <c r="E7"/>
  <c r="E18"/>
  <c r="C12"/>
  <c r="C15"/>
  <c r="C16"/>
  <c r="C5"/>
  <c r="C4"/>
  <c r="C17"/>
  <c r="C11"/>
  <c r="C13"/>
  <c r="C10"/>
  <c r="C9"/>
  <c r="C8"/>
  <c r="C6"/>
  <c r="C14"/>
  <c r="C7"/>
  <c r="D12"/>
  <c r="D15"/>
  <c r="D16"/>
  <c r="D5"/>
  <c r="D4"/>
  <c r="D17"/>
  <c r="D11"/>
  <c r="D13"/>
  <c r="D10"/>
  <c r="D9"/>
  <c r="D8"/>
  <c r="D6"/>
  <c r="D14"/>
  <c r="D7"/>
  <c r="H16"/>
  <c r="J12"/>
  <c r="K12" s="1"/>
  <c r="J16"/>
  <c r="K16" s="1"/>
  <c r="J17"/>
  <c r="K17" s="1"/>
  <c r="J7"/>
  <c r="K7" s="1"/>
  <c r="J5"/>
  <c r="K5" s="1"/>
  <c r="J14"/>
  <c r="K14" s="1"/>
  <c r="J11"/>
  <c r="K11" s="1"/>
  <c r="J13"/>
  <c r="K13" s="1"/>
  <c r="J9"/>
  <c r="K9" s="1"/>
  <c r="J4"/>
  <c r="K4" s="1"/>
  <c r="J6"/>
  <c r="K6" s="1"/>
  <c r="J8"/>
  <c r="K8" s="1"/>
  <c r="J15"/>
  <c r="K15" s="1"/>
  <c r="J10"/>
  <c r="K10" s="1"/>
  <c r="J18"/>
  <c r="K18" s="1"/>
  <c r="H12"/>
  <c r="I12"/>
  <c r="I16"/>
  <c r="H17"/>
  <c r="I17"/>
  <c r="H7"/>
  <c r="I7"/>
  <c r="H5"/>
  <c r="I5"/>
  <c r="H14"/>
  <c r="I14"/>
  <c r="H11"/>
  <c r="I11"/>
  <c r="H13"/>
  <c r="I13"/>
  <c r="H9"/>
  <c r="I9"/>
  <c r="H4"/>
  <c r="I4"/>
  <c r="H6"/>
  <c r="I6"/>
  <c r="H8"/>
  <c r="I8"/>
  <c r="H15"/>
  <c r="I15"/>
  <c r="H10"/>
  <c r="I10"/>
  <c r="F20" i="20"/>
  <c r="F7"/>
  <c r="F9"/>
  <c r="F15"/>
  <c r="F18"/>
  <c r="F10"/>
  <c r="F19"/>
  <c r="F17"/>
  <c r="F16"/>
  <c r="F5"/>
  <c r="F13"/>
  <c r="F11"/>
  <c r="F14"/>
  <c r="F6"/>
  <c r="F12"/>
  <c r="F4"/>
  <c r="F8"/>
  <c r="B25" i="31"/>
  <c r="K18" i="2"/>
  <c r="K22"/>
  <c r="K17"/>
  <c r="K19"/>
  <c r="K16"/>
  <c r="K21"/>
  <c r="K20"/>
  <c r="D16"/>
  <c r="D21"/>
  <c r="C16"/>
  <c r="C21"/>
  <c r="K11"/>
  <c r="D11"/>
  <c r="C11"/>
  <c r="M4" i="29"/>
  <c r="M12"/>
  <c r="D12"/>
  <c r="D4"/>
  <c r="C12"/>
  <c r="C4"/>
  <c r="C47" i="31"/>
  <c r="C48"/>
  <c r="C49"/>
  <c r="C50"/>
  <c r="C51"/>
  <c r="C52"/>
  <c r="C53"/>
  <c r="C54"/>
  <c r="C55"/>
  <c r="C56"/>
  <c r="C57"/>
  <c r="C58"/>
  <c r="C59"/>
  <c r="C60"/>
  <c r="C46"/>
  <c r="B47"/>
  <c r="B48"/>
  <c r="B49"/>
  <c r="B50"/>
  <c r="B51"/>
  <c r="B52"/>
  <c r="B53"/>
  <c r="B54"/>
  <c r="B55"/>
  <c r="B56"/>
  <c r="B57"/>
  <c r="B58"/>
  <c r="B59"/>
  <c r="B60"/>
  <c r="D25"/>
  <c r="D26"/>
  <c r="D27"/>
  <c r="D28"/>
  <c r="C25"/>
  <c r="C26"/>
  <c r="C27"/>
  <c r="C28"/>
  <c r="B26"/>
  <c r="B27"/>
  <c r="B28"/>
  <c r="D24"/>
  <c r="C24"/>
  <c r="B24"/>
  <c r="D3" i="13"/>
  <c r="D34" i="31"/>
  <c r="D35"/>
  <c r="D36"/>
  <c r="D37"/>
  <c r="D38"/>
  <c r="D39"/>
  <c r="D40"/>
  <c r="C34"/>
  <c r="C35"/>
  <c r="C36"/>
  <c r="C37"/>
  <c r="C38"/>
  <c r="C39"/>
  <c r="C40"/>
  <c r="B34"/>
  <c r="B35"/>
  <c r="B36"/>
  <c r="B37"/>
  <c r="B38"/>
  <c r="B39"/>
  <c r="B40"/>
  <c r="C33"/>
  <c r="B33"/>
  <c r="C4"/>
  <c r="C5"/>
  <c r="C6"/>
  <c r="C7"/>
  <c r="C8"/>
  <c r="C9"/>
  <c r="C10"/>
  <c r="C11"/>
  <c r="C12"/>
  <c r="C13"/>
  <c r="C14"/>
  <c r="C15"/>
  <c r="C16"/>
  <c r="C17"/>
  <c r="C18"/>
  <c r="C19"/>
  <c r="C3"/>
  <c r="B63"/>
  <c r="B46"/>
  <c r="B4"/>
  <c r="B5"/>
  <c r="B6"/>
  <c r="B7"/>
  <c r="B8"/>
  <c r="B9"/>
  <c r="B10"/>
  <c r="B11"/>
  <c r="B12"/>
  <c r="B13"/>
  <c r="B14"/>
  <c r="B15"/>
  <c r="B16"/>
  <c r="B17"/>
  <c r="B18"/>
  <c r="B19"/>
  <c r="B3"/>
  <c r="D18" i="39"/>
  <c r="C18"/>
  <c r="D20"/>
  <c r="C20"/>
  <c r="D16"/>
  <c r="C16"/>
  <c r="D8"/>
  <c r="C8"/>
  <c r="D6"/>
  <c r="C6"/>
  <c r="D15"/>
  <c r="C15"/>
  <c r="D11"/>
  <c r="C11"/>
  <c r="D10"/>
  <c r="C10"/>
  <c r="D17"/>
  <c r="C17"/>
  <c r="D14"/>
  <c r="C14"/>
  <c r="D9"/>
  <c r="C9"/>
  <c r="D4"/>
  <c r="C4"/>
  <c r="D19"/>
  <c r="C19"/>
  <c r="D5"/>
  <c r="C5"/>
  <c r="D7"/>
  <c r="C7"/>
  <c r="D12"/>
  <c r="C12"/>
  <c r="D13"/>
  <c r="C13"/>
  <c r="C6" i="26"/>
  <c r="C15" i="29"/>
  <c r="C14" i="20"/>
  <c r="D14"/>
  <c r="C4"/>
  <c r="D4"/>
  <c r="C20"/>
  <c r="D20"/>
  <c r="C9"/>
  <c r="D9"/>
  <c r="C20" i="2"/>
  <c r="D20"/>
  <c r="C19"/>
  <c r="D19"/>
  <c r="C15"/>
  <c r="D15"/>
  <c r="K15"/>
  <c r="A15" s="1"/>
  <c r="C18"/>
  <c r="D18"/>
  <c r="K3"/>
  <c r="D3"/>
  <c r="C3"/>
  <c r="D4" i="13"/>
  <c r="D5"/>
  <c r="D6"/>
  <c r="D7"/>
  <c r="D8"/>
  <c r="D9"/>
  <c r="D10"/>
  <c r="D11"/>
  <c r="D12"/>
  <c r="D13"/>
  <c r="D14"/>
  <c r="D15"/>
  <c r="M18" i="26"/>
  <c r="M15"/>
  <c r="M14"/>
  <c r="M5"/>
  <c r="M6"/>
  <c r="M13"/>
  <c r="M3"/>
  <c r="A3" s="1"/>
  <c r="C14"/>
  <c r="D14"/>
  <c r="C5"/>
  <c r="D5"/>
  <c r="D6"/>
  <c r="C13"/>
  <c r="D13"/>
  <c r="C3"/>
  <c r="D3"/>
  <c r="C18"/>
  <c r="D18"/>
  <c r="C13" i="20"/>
  <c r="C8"/>
  <c r="C15"/>
  <c r="C16"/>
  <c r="C17"/>
  <c r="C19"/>
  <c r="C12"/>
  <c r="C6"/>
  <c r="C11"/>
  <c r="C18"/>
  <c r="C5"/>
  <c r="C10"/>
  <c r="K7" i="2"/>
  <c r="K8"/>
  <c r="D7"/>
  <c r="D8"/>
  <c r="C7"/>
  <c r="C8"/>
  <c r="M17" i="26"/>
  <c r="M11"/>
  <c r="M16"/>
  <c r="M8"/>
  <c r="M7"/>
  <c r="M12"/>
  <c r="M19"/>
  <c r="M4"/>
  <c r="M10"/>
  <c r="C17"/>
  <c r="D17"/>
  <c r="C11"/>
  <c r="D11"/>
  <c r="C16"/>
  <c r="D16"/>
  <c r="C8"/>
  <c r="D8"/>
  <c r="C7"/>
  <c r="D7"/>
  <c r="C12"/>
  <c r="D12"/>
  <c r="C19"/>
  <c r="D19"/>
  <c r="C15"/>
  <c r="D15"/>
  <c r="C4"/>
  <c r="D4"/>
  <c r="C10"/>
  <c r="D10"/>
  <c r="C18" i="18"/>
  <c r="D18"/>
  <c r="C11" i="33"/>
  <c r="D11"/>
  <c r="C13"/>
  <c r="D13"/>
  <c r="C5"/>
  <c r="D5"/>
  <c r="D12" i="20"/>
  <c r="D6"/>
  <c r="D11"/>
  <c r="D10"/>
  <c r="D5"/>
  <c r="D18"/>
  <c r="C10" i="29"/>
  <c r="D10"/>
  <c r="M10"/>
  <c r="C14"/>
  <c r="D14"/>
  <c r="M14"/>
  <c r="C11"/>
  <c r="D11"/>
  <c r="M11"/>
  <c r="C22" i="2"/>
  <c r="D22"/>
  <c r="D71" i="31"/>
  <c r="D70"/>
  <c r="D69"/>
  <c r="D68"/>
  <c r="D67"/>
  <c r="D66"/>
  <c r="D65"/>
  <c r="D64"/>
  <c r="D63"/>
  <c r="C71"/>
  <c r="B71"/>
  <c r="C70"/>
  <c r="B70"/>
  <c r="C69"/>
  <c r="B69"/>
  <c r="C68"/>
  <c r="B68"/>
  <c r="C67"/>
  <c r="B67"/>
  <c r="C66"/>
  <c r="B66"/>
  <c r="C65"/>
  <c r="B65"/>
  <c r="C64"/>
  <c r="B64"/>
  <c r="C63"/>
  <c r="M9" i="26"/>
  <c r="D9"/>
  <c r="C9"/>
  <c r="M6" i="29"/>
  <c r="D6"/>
  <c r="C6"/>
  <c r="I18" i="18"/>
  <c r="H18"/>
  <c r="D7" i="33"/>
  <c r="C7"/>
  <c r="D8"/>
  <c r="C8"/>
  <c r="D12"/>
  <c r="C12"/>
  <c r="D4"/>
  <c r="C4"/>
  <c r="D6"/>
  <c r="C6"/>
  <c r="D10"/>
  <c r="C10"/>
  <c r="D9"/>
  <c r="C9"/>
  <c r="D3"/>
  <c r="C3"/>
  <c r="M9" i="29"/>
  <c r="M17"/>
  <c r="M15"/>
  <c r="M13"/>
  <c r="M3"/>
  <c r="M5"/>
  <c r="M7"/>
  <c r="M16"/>
  <c r="M8"/>
  <c r="K6" i="2"/>
  <c r="A6" s="1"/>
  <c r="D6"/>
  <c r="C6"/>
  <c r="E1" i="24"/>
  <c r="E1" i="34"/>
  <c r="D9" i="29"/>
  <c r="D17"/>
  <c r="D15"/>
  <c r="D13"/>
  <c r="D3"/>
  <c r="D5"/>
  <c r="D7"/>
  <c r="D16"/>
  <c r="D8"/>
  <c r="C9"/>
  <c r="C17"/>
  <c r="C13"/>
  <c r="C3"/>
  <c r="C5"/>
  <c r="C7"/>
  <c r="C16"/>
  <c r="C8"/>
  <c r="D19" i="20"/>
  <c r="D17"/>
  <c r="D15"/>
  <c r="D7"/>
  <c r="D13"/>
  <c r="D8"/>
  <c r="D16"/>
  <c r="C7"/>
  <c r="D17" i="2"/>
  <c r="C17"/>
  <c r="D33" i="31"/>
  <c r="O14" i="26"/>
  <c r="N4" i="18" l="1"/>
  <c r="N10"/>
  <c r="N15"/>
  <c r="N6"/>
  <c r="N16"/>
  <c r="N8"/>
  <c r="N13"/>
  <c r="N7"/>
  <c r="A6"/>
  <c r="A7"/>
  <c r="N11"/>
  <c r="N17"/>
  <c r="N9"/>
  <c r="N5"/>
  <c r="N12"/>
  <c r="A9"/>
  <c r="A11"/>
  <c r="A16"/>
  <c r="A13"/>
  <c r="A5"/>
  <c r="A12"/>
  <c r="A14"/>
  <c r="A10"/>
  <c r="A4"/>
  <c r="A15"/>
  <c r="A8"/>
  <c r="N18"/>
  <c r="N14"/>
  <c r="A6" i="20"/>
  <c r="A5"/>
  <c r="A10"/>
  <c r="A7"/>
  <c r="A12"/>
  <c r="A13"/>
  <c r="A19"/>
  <c r="A16"/>
  <c r="A4"/>
  <c r="A11"/>
  <c r="A17"/>
  <c r="A15"/>
  <c r="A20"/>
  <c r="A14"/>
  <c r="A18"/>
  <c r="A9"/>
  <c r="A8"/>
  <c r="P5" i="29"/>
  <c r="Q5" s="1"/>
  <c r="R5" s="1"/>
  <c r="P3"/>
  <c r="Q3" s="1"/>
  <c r="P14"/>
  <c r="Q14" s="1"/>
  <c r="R14" s="1"/>
  <c r="P10"/>
  <c r="Q10" s="1"/>
  <c r="R10" s="1"/>
  <c r="P6"/>
  <c r="Q6" s="1"/>
  <c r="R6" s="1"/>
  <c r="P15"/>
  <c r="Q15" s="1"/>
  <c r="P11"/>
  <c r="Q11" s="1"/>
  <c r="P7"/>
  <c r="Q7" s="1"/>
  <c r="P16"/>
  <c r="Q16" s="1"/>
  <c r="P12"/>
  <c r="Q12" s="1"/>
  <c r="R12" s="1"/>
  <c r="P8"/>
  <c r="Q8" s="1"/>
  <c r="R8" s="1"/>
  <c r="P4"/>
  <c r="Q4" s="1"/>
  <c r="R4" s="1"/>
  <c r="P17"/>
  <c r="Q17" s="1"/>
  <c r="R17" s="1"/>
  <c r="P13"/>
  <c r="Q13" s="1"/>
  <c r="R13" s="1"/>
  <c r="P9"/>
  <c r="Q9" s="1"/>
  <c r="R9" s="1"/>
  <c r="R16"/>
  <c r="A5"/>
  <c r="A12"/>
  <c r="A9"/>
  <c r="A6"/>
  <c r="A13"/>
  <c r="A4"/>
  <c r="A11"/>
  <c r="A3"/>
  <c r="A17"/>
  <c r="A15"/>
  <c r="A8"/>
  <c r="A10"/>
  <c r="A14"/>
  <c r="A7"/>
  <c r="A16"/>
  <c r="A8" i="2"/>
  <c r="A20"/>
  <c r="A16"/>
  <c r="A21"/>
  <c r="A22"/>
  <c r="A17"/>
  <c r="A19"/>
  <c r="A18"/>
  <c r="A7"/>
  <c r="O4" i="26"/>
  <c r="O17"/>
  <c r="O13"/>
  <c r="O9"/>
  <c r="P5"/>
  <c r="P3"/>
  <c r="Q3" s="1"/>
  <c r="R3" s="1"/>
  <c r="P16"/>
  <c r="Q16" s="1"/>
  <c r="R16" s="1"/>
  <c r="P12"/>
  <c r="Q12" s="1"/>
  <c r="R12" s="1"/>
  <c r="P8"/>
  <c r="Q8" s="1"/>
  <c r="R8" s="1"/>
  <c r="P4"/>
  <c r="Q4" s="1"/>
  <c r="R4" s="1"/>
  <c r="P17"/>
  <c r="Q17" s="1"/>
  <c r="R17" s="1"/>
  <c r="P13"/>
  <c r="Q13" s="1"/>
  <c r="R13" s="1"/>
  <c r="P9"/>
  <c r="Q9" s="1"/>
  <c r="R9" s="1"/>
  <c r="S9" s="1"/>
  <c r="O8"/>
  <c r="P18"/>
  <c r="Q18" s="1"/>
  <c r="R18" s="1"/>
  <c r="P14"/>
  <c r="Q14" s="1"/>
  <c r="R14" s="1"/>
  <c r="P10"/>
  <c r="Q10" s="1"/>
  <c r="R10" s="1"/>
  <c r="S10" s="1"/>
  <c r="P6"/>
  <c r="P19"/>
  <c r="Q19" s="1"/>
  <c r="R19" s="1"/>
  <c r="P15"/>
  <c r="Q15" s="1"/>
  <c r="R15" s="1"/>
  <c r="S15" s="1"/>
  <c r="P11"/>
  <c r="Q11" s="1"/>
  <c r="R11" s="1"/>
  <c r="S11" s="1"/>
  <c r="P7"/>
  <c r="A4"/>
  <c r="A5"/>
  <c r="O16"/>
  <c r="O19"/>
  <c r="O18"/>
  <c r="O12"/>
  <c r="O11"/>
  <c r="O10"/>
  <c r="O5"/>
  <c r="A6"/>
  <c r="Q5"/>
  <c r="R5" s="1"/>
  <c r="S5" s="1"/>
  <c r="N5" s="1"/>
  <c r="E13" i="39" s="1"/>
  <c r="F13" s="1"/>
  <c r="I13" s="1"/>
  <c r="A11" i="26"/>
  <c r="A8"/>
  <c r="A7"/>
  <c r="A10"/>
  <c r="A13"/>
  <c r="A18"/>
  <c r="O6"/>
  <c r="A16"/>
  <c r="O15"/>
  <c r="A14"/>
  <c r="A17"/>
  <c r="A9"/>
  <c r="O7"/>
  <c r="A19"/>
  <c r="A15"/>
  <c r="A12"/>
  <c r="F4" i="18" l="1"/>
  <c r="F14"/>
  <c r="F5"/>
  <c r="F6"/>
  <c r="F15"/>
  <c r="F12"/>
  <c r="F11"/>
  <c r="F8"/>
  <c r="F10"/>
  <c r="F17"/>
  <c r="F13"/>
  <c r="F9"/>
  <c r="F7"/>
  <c r="F16"/>
  <c r="S5" i="29"/>
  <c r="S4"/>
  <c r="S16"/>
  <c r="S7"/>
  <c r="R7"/>
  <c r="S10"/>
  <c r="N10" s="1"/>
  <c r="S12"/>
  <c r="S8"/>
  <c r="S13"/>
  <c r="R15"/>
  <c r="S15" s="1"/>
  <c r="R3"/>
  <c r="S3" s="1"/>
  <c r="S17"/>
  <c r="S6"/>
  <c r="S9"/>
  <c r="R11"/>
  <c r="S11" s="1"/>
  <c r="S14"/>
  <c r="N8" s="1"/>
  <c r="Q7" i="26"/>
  <c r="R7" s="1"/>
  <c r="S7" s="1"/>
  <c r="Q6"/>
  <c r="R6" s="1"/>
  <c r="S6" s="1"/>
  <c r="N9" s="1"/>
  <c r="E5" i="39" s="1"/>
  <c r="F5" s="1"/>
  <c r="I5" s="1"/>
  <c r="S18" i="26"/>
  <c r="N15" s="1"/>
  <c r="E6" i="39" s="1"/>
  <c r="F6" s="1"/>
  <c r="I6" s="1"/>
  <c r="N7" i="26"/>
  <c r="E10" i="39" s="1"/>
  <c r="F10" s="1"/>
  <c r="I10" s="1"/>
  <c r="S13" i="26"/>
  <c r="S8"/>
  <c r="N10" s="1"/>
  <c r="E19" i="39" s="1"/>
  <c r="F19" s="1"/>
  <c r="I19" s="1"/>
  <c r="S12" i="26"/>
  <c r="S4"/>
  <c r="N19" s="1"/>
  <c r="E18" i="39" s="1"/>
  <c r="F18" s="1"/>
  <c r="I18" s="1"/>
  <c r="N13" i="26"/>
  <c r="E8" i="39" s="1"/>
  <c r="F8" s="1"/>
  <c r="I8" s="1"/>
  <c r="S19" i="26"/>
  <c r="S16"/>
  <c r="S14"/>
  <c r="N12" s="1"/>
  <c r="E15" i="39" s="1"/>
  <c r="F15" s="1"/>
  <c r="I15" s="1"/>
  <c r="S17" i="26"/>
  <c r="N8" s="1"/>
  <c r="E4" i="39" s="1"/>
  <c r="F4" s="1"/>
  <c r="I4" s="1"/>
  <c r="S3" i="26"/>
  <c r="N3" l="1"/>
  <c r="E7" i="39" s="1"/>
  <c r="F7" s="1"/>
  <c r="N14" i="26"/>
  <c r="E9" i="39" s="1"/>
  <c r="F9" s="1"/>
  <c r="I9" s="1"/>
  <c r="N18" i="26"/>
  <c r="E20" i="39" s="1"/>
  <c r="F20" s="1"/>
  <c r="I20" s="1"/>
  <c r="N14" i="29"/>
  <c r="N9"/>
  <c r="N4"/>
  <c r="N6"/>
  <c r="N17"/>
  <c r="N11"/>
  <c r="N13"/>
  <c r="N3"/>
  <c r="N12"/>
  <c r="N16"/>
  <c r="N15"/>
  <c r="N5"/>
  <c r="N7"/>
  <c r="N6" i="26"/>
  <c r="E11" i="39" s="1"/>
  <c r="F11" s="1"/>
  <c r="I11" s="1"/>
  <c r="N17" i="26"/>
  <c r="E16" i="39" s="1"/>
  <c r="F16" s="1"/>
  <c r="N16" i="26"/>
  <c r="E14" i="39" s="1"/>
  <c r="F14" s="1"/>
  <c r="I14" s="1"/>
  <c r="N4" i="26"/>
  <c r="E12" i="39" s="1"/>
  <c r="F12" s="1"/>
  <c r="I12" s="1"/>
  <c r="N11" i="26"/>
  <c r="E17" i="39" s="1"/>
  <c r="F17" s="1"/>
  <c r="I17" s="1"/>
  <c r="I7" l="1"/>
  <c r="A16"/>
  <c r="I16"/>
  <c r="A19" s="1"/>
  <c r="A12"/>
  <c r="A18"/>
  <c r="A17"/>
  <c r="A11"/>
  <c r="A7"/>
  <c r="A5"/>
  <c r="A6"/>
  <c r="A13" l="1"/>
  <c r="A10"/>
  <c r="A9"/>
  <c r="A14"/>
  <c r="A8"/>
  <c r="A15"/>
  <c r="A20"/>
  <c r="A4"/>
</calcChain>
</file>

<file path=xl/sharedStrings.xml><?xml version="1.0" encoding="utf-8"?>
<sst xmlns="http://schemas.openxmlformats.org/spreadsheetml/2006/main" count="356" uniqueCount="156">
  <si>
    <t>čas cíl</t>
  </si>
  <si>
    <t>1</t>
  </si>
  <si>
    <t>Název posádky</t>
  </si>
  <si>
    <t>Vysílá</t>
  </si>
  <si>
    <t>Startovní číslo</t>
  </si>
  <si>
    <t>C2mix</t>
  </si>
  <si>
    <t>Jméno</t>
  </si>
  <si>
    <t>K1M</t>
  </si>
  <si>
    <t>Vedoucí</t>
  </si>
  <si>
    <t>Instruktor</t>
  </si>
  <si>
    <t>C2</t>
  </si>
  <si>
    <t>Kategorie</t>
  </si>
  <si>
    <t>Body celkem</t>
  </si>
  <si>
    <t>Pořadí</t>
  </si>
  <si>
    <t>A - všestrannost</t>
  </si>
  <si>
    <t>Jméno posádky</t>
  </si>
  <si>
    <t>Handicap</t>
  </si>
  <si>
    <t>Celkový
čas</t>
  </si>
  <si>
    <t>Čas start</t>
  </si>
  <si>
    <t>Čas cíl</t>
  </si>
  <si>
    <t>Čas dojezdu</t>
  </si>
  <si>
    <t xml:space="preserve">Sázavský medvěd </t>
  </si>
  <si>
    <t>A-sjezd</t>
  </si>
  <si>
    <t>Celkový čas</t>
  </si>
  <si>
    <t>D - sjezd</t>
  </si>
  <si>
    <t>B-sjezd</t>
  </si>
  <si>
    <t>Sázavské pádlo</t>
  </si>
  <si>
    <t>K1</t>
  </si>
  <si>
    <t>Startovní rošt A</t>
  </si>
  <si>
    <t>Startovní rošt B</t>
  </si>
  <si>
    <t>Trestný čas</t>
  </si>
  <si>
    <t>Datum narození</t>
  </si>
  <si>
    <t>C+K - registrace</t>
  </si>
  <si>
    <t>D - registrace</t>
  </si>
  <si>
    <t>čas startu</t>
  </si>
  <si>
    <t>B - všestrannost</t>
  </si>
  <si>
    <t>B - registrace</t>
  </si>
  <si>
    <t>A - registrace</t>
  </si>
  <si>
    <t>Počet:</t>
  </si>
  <si>
    <t>C2,C2mix,K1</t>
  </si>
  <si>
    <t>Limit</t>
  </si>
  <si>
    <t>Číslo</t>
  </si>
  <si>
    <t>VTO Neptun</t>
  </si>
  <si>
    <t>Práčata</t>
  </si>
  <si>
    <t>VTO Tygři</t>
  </si>
  <si>
    <t>DDM Praha 2</t>
  </si>
  <si>
    <t>Mokro + Vydry</t>
  </si>
  <si>
    <t>Starý psi</t>
  </si>
  <si>
    <t>Lvíčata</t>
  </si>
  <si>
    <t>4. přístav</t>
  </si>
  <si>
    <t>Trestné minuty</t>
  </si>
  <si>
    <t>Projeli branky</t>
  </si>
  <si>
    <t>Ano</t>
  </si>
  <si>
    <t>Racek 1000</t>
  </si>
  <si>
    <t>Racek 1001</t>
  </si>
  <si>
    <t>Racek 1</t>
  </si>
  <si>
    <t>Startovní rošt K1M</t>
  </si>
  <si>
    <t>Startovní rošt C2, C2 mix, K</t>
  </si>
  <si>
    <t>Gaius</t>
  </si>
  <si>
    <t>C2Mix</t>
  </si>
  <si>
    <t>Mokro</t>
  </si>
  <si>
    <t>Banán</t>
  </si>
  <si>
    <t>No tak nevim</t>
  </si>
  <si>
    <t>Óňa</t>
  </si>
  <si>
    <t>Potapěč</t>
  </si>
  <si>
    <t>Koza</t>
  </si>
  <si>
    <t>Noname</t>
  </si>
  <si>
    <t>Kozel</t>
  </si>
  <si>
    <t>Špunt</t>
  </si>
  <si>
    <t>Štpros š ťšprosem</t>
  </si>
  <si>
    <t>Netáhla</t>
  </si>
  <si>
    <t>Regenti</t>
  </si>
  <si>
    <t>To si necháme na večer</t>
  </si>
  <si>
    <t>My to jednou vyhrajem</t>
  </si>
  <si>
    <t>Bimbadlo</t>
  </si>
  <si>
    <t>Racek i</t>
  </si>
  <si>
    <t>Kočbatros</t>
  </si>
  <si>
    <t>Sázavské rybičky</t>
  </si>
  <si>
    <t>Mokro a Vydry</t>
  </si>
  <si>
    <t>Pampelišáci</t>
  </si>
  <si>
    <t>Neptunní vagón</t>
  </si>
  <si>
    <t>Mašinka Grizzly</t>
  </si>
  <si>
    <t>Blesci</t>
  </si>
  <si>
    <t>Bobři A</t>
  </si>
  <si>
    <t>Bílá perla</t>
  </si>
  <si>
    <t>Želvy</t>
  </si>
  <si>
    <t>Draci</t>
  </si>
  <si>
    <t>Kačky</t>
  </si>
  <si>
    <t>Černá Perla</t>
  </si>
  <si>
    <t>Šlechtična</t>
  </si>
  <si>
    <t>Bobříci</t>
  </si>
  <si>
    <t>Ohnivý draci</t>
  </si>
  <si>
    <t>Na zdar!</t>
  </si>
  <si>
    <t>Albatros 1</t>
  </si>
  <si>
    <t>Zeptáme se strýčka googla</t>
  </si>
  <si>
    <t>Járova desítka</t>
  </si>
  <si>
    <t>Albatros 1000</t>
  </si>
  <si>
    <t>Bobři B</t>
  </si>
  <si>
    <t>Pí</t>
  </si>
  <si>
    <t>Hele vlak!</t>
  </si>
  <si>
    <t>Karton ve flašce</t>
  </si>
  <si>
    <t xml:space="preserve">Vydry + Mokro + Regent </t>
  </si>
  <si>
    <t>Zababa</t>
  </si>
  <si>
    <t>Machyno Dream team</t>
  </si>
  <si>
    <t>běh na vlak</t>
  </si>
  <si>
    <t>přepadení vlaku</t>
  </si>
  <si>
    <t>flusání</t>
  </si>
  <si>
    <t>průvodčí</t>
  </si>
  <si>
    <t>jídelní vůz</t>
  </si>
  <si>
    <t>běh na toalety</t>
  </si>
  <si>
    <t>použití toalet</t>
  </si>
  <si>
    <t>poznávačka nádraží</t>
  </si>
  <si>
    <t>pořadí</t>
  </si>
  <si>
    <t>hendikep</t>
  </si>
  <si>
    <t>Neptunní dráhy</t>
  </si>
  <si>
    <t>Brankoviště</t>
  </si>
  <si>
    <t xml:space="preserve"> Čas v cíli</t>
  </si>
  <si>
    <t>Pět minut zpoždění</t>
  </si>
  <si>
    <t>Es ist mein Scheise</t>
  </si>
  <si>
    <t>Ondřej Novák, Tomáš Lapka</t>
  </si>
  <si>
    <t>Matouš Novák, Alžběta Nováková</t>
  </si>
  <si>
    <t>Fifinka a pipinka</t>
  </si>
  <si>
    <t>Práčata a Mokro</t>
  </si>
  <si>
    <t>David Patras, Josefína Balková</t>
  </si>
  <si>
    <t>Kráska a zvíře</t>
  </si>
  <si>
    <t>Vydry a Mokro</t>
  </si>
  <si>
    <t>Ondřej Dolejš, Jana Hatschbachová</t>
  </si>
  <si>
    <t>Poslední nebo dis</t>
  </si>
  <si>
    <t>Machy, Dona</t>
  </si>
  <si>
    <t>Pomidori cafe bez skórki</t>
  </si>
  <si>
    <t>Jurda, Luckáš</t>
  </si>
  <si>
    <t>Kačena kazí zábavu</t>
  </si>
  <si>
    <t>Kačaba, šunka</t>
  </si>
  <si>
    <t>Vyjetý jelita</t>
  </si>
  <si>
    <t>Tereza Havlová, Pavel Bartoš</t>
  </si>
  <si>
    <t>Hustej albatrosí bobr</t>
  </si>
  <si>
    <t>Bubla, Hondzík, Obláček, Jahůdka, Jéňa</t>
  </si>
  <si>
    <t>Loď bude opožděna z důvodu ztráty lopatky na uhlí</t>
  </si>
  <si>
    <t>Anna Fialová, Eliška Fialová</t>
  </si>
  <si>
    <t>Rychlík č. 256 společnosti České dráhy bude opožděn z důvodu utrpení posádky</t>
  </si>
  <si>
    <t>Petra Klembarová, Jindřiška Semerádová</t>
  </si>
  <si>
    <t>Na poslední chvíli</t>
  </si>
  <si>
    <t>Zuzanka, Avido</t>
  </si>
  <si>
    <t>Za rok boháči</t>
  </si>
  <si>
    <t>Jan Kohora, Kateřina Jesenská</t>
  </si>
  <si>
    <t>Robin a Batman z Modřan</t>
  </si>
  <si>
    <t>Šimon Mladý, Ondřej Jesenský</t>
  </si>
  <si>
    <t>posádka</t>
  </si>
  <si>
    <t>čas dojezdu měřen s přesností na desítky sekund. Je jen orientační. Rozhodující je pořadí dojezdu.</t>
  </si>
  <si>
    <t>brankoviště kat. B</t>
  </si>
  <si>
    <t>protivoda1</t>
  </si>
  <si>
    <t>protivoda2</t>
  </si>
  <si>
    <t>povoda</t>
  </si>
  <si>
    <t>posádka č. 10 neodstartovala</t>
  </si>
  <si>
    <t>posádka č. 16 diskvalifikována z důvodu neprojetí brány</t>
  </si>
  <si>
    <t>X</t>
  </si>
</sst>
</file>

<file path=xl/styles.xml><?xml version="1.0" encoding="utf-8"?>
<styleSheet xmlns="http://schemas.openxmlformats.org/spreadsheetml/2006/main">
  <numFmts count="4">
    <numFmt numFmtId="164" formatCode="hh\:mm\:ss"/>
    <numFmt numFmtId="165" formatCode="0.000000000"/>
    <numFmt numFmtId="166" formatCode="0.0"/>
    <numFmt numFmtId="167" formatCode="h:mm:ss;@"/>
  </numFmts>
  <fonts count="51">
    <font>
      <sz val="10"/>
      <name val="Arial CE"/>
      <charset val="238"/>
    </font>
    <font>
      <b/>
      <sz val="12"/>
      <color indexed="17"/>
      <name val="Arial"/>
      <family val="2"/>
    </font>
    <font>
      <sz val="10"/>
      <color indexed="17"/>
      <name val="Arial"/>
      <family val="2"/>
    </font>
    <font>
      <b/>
      <sz val="20"/>
      <color indexed="17"/>
      <name val="Arial"/>
      <family val="2"/>
    </font>
    <font>
      <sz val="12"/>
      <color indexed="17"/>
      <name val="Arial"/>
      <family val="2"/>
    </font>
    <font>
      <sz val="10"/>
      <name val="Arial"/>
      <family val="2"/>
    </font>
    <font>
      <sz val="12"/>
      <color indexed="17"/>
      <name val="Arial"/>
      <family val="2"/>
      <charset val="238"/>
    </font>
    <font>
      <sz val="10"/>
      <color indexed="17"/>
      <name val="Arial"/>
      <family val="2"/>
      <charset val="238"/>
    </font>
    <font>
      <b/>
      <sz val="20"/>
      <name val="Arial"/>
      <family val="2"/>
    </font>
    <font>
      <sz val="24"/>
      <name val="Arial"/>
      <family val="2"/>
    </font>
    <font>
      <b/>
      <sz val="22"/>
      <name val="Arial"/>
      <family val="2"/>
      <charset val="238"/>
    </font>
    <font>
      <sz val="100"/>
      <name val="Arial"/>
      <family val="2"/>
    </font>
    <font>
      <b/>
      <sz val="22"/>
      <name val="Arial"/>
      <family val="2"/>
    </font>
    <font>
      <b/>
      <sz val="24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72"/>
      <name val="Arial"/>
      <family val="2"/>
    </font>
    <font>
      <b/>
      <sz val="18"/>
      <name val="Arial"/>
      <family val="2"/>
      <charset val="238"/>
    </font>
    <font>
      <b/>
      <sz val="24"/>
      <name val="Arial"/>
      <family val="2"/>
      <charset val="238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b/>
      <sz val="20"/>
      <name val="Arial"/>
      <family val="2"/>
      <charset val="238"/>
    </font>
    <font>
      <b/>
      <sz val="48"/>
      <name val="Arial"/>
      <family val="2"/>
      <charset val="238"/>
    </font>
    <font>
      <i/>
      <sz val="72"/>
      <name val="Arial"/>
      <family val="2"/>
    </font>
    <font>
      <b/>
      <sz val="72"/>
      <name val="Arial CE"/>
      <charset val="238"/>
    </font>
    <font>
      <b/>
      <sz val="14"/>
      <name val="Arial"/>
      <family val="2"/>
      <charset val="238"/>
    </font>
    <font>
      <sz val="14"/>
      <name val="Arial CE"/>
      <charset val="238"/>
    </font>
    <font>
      <sz val="20"/>
      <name val="Arial"/>
      <family val="2"/>
    </font>
    <font>
      <sz val="24"/>
      <name val="Arial"/>
      <family val="2"/>
      <charset val="238"/>
    </font>
    <font>
      <b/>
      <sz val="100"/>
      <name val="Arial CE"/>
      <charset val="238"/>
    </font>
    <font>
      <b/>
      <sz val="16"/>
      <name val="Arial"/>
      <family val="2"/>
      <charset val="238"/>
    </font>
    <font>
      <b/>
      <sz val="80"/>
      <name val="Arial CE"/>
      <charset val="238"/>
    </font>
    <font>
      <b/>
      <sz val="11"/>
      <color indexed="17"/>
      <name val="Arial"/>
      <family val="2"/>
    </font>
    <font>
      <b/>
      <sz val="26"/>
      <name val="Arial"/>
      <family val="2"/>
      <charset val="238"/>
    </font>
    <font>
      <sz val="4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2"/>
      <name val="Arial"/>
      <family val="2"/>
    </font>
    <font>
      <sz val="63"/>
      <name val="Arial"/>
      <family val="2"/>
    </font>
    <font>
      <sz val="50"/>
      <name val="Arial"/>
      <family val="2"/>
    </font>
    <font>
      <b/>
      <sz val="14"/>
      <name val="Arial"/>
      <family val="2"/>
    </font>
    <font>
      <b/>
      <sz val="62"/>
      <name val="Arial CE"/>
      <charset val="238"/>
    </font>
    <font>
      <b/>
      <sz val="14"/>
      <name val="Arial CE"/>
      <charset val="238"/>
    </font>
    <font>
      <sz val="14"/>
      <name val="Arial"/>
      <family val="2"/>
      <charset val="238"/>
    </font>
    <font>
      <strike/>
      <sz val="24"/>
      <name val="Arial"/>
      <family val="2"/>
    </font>
    <font>
      <b/>
      <strike/>
      <sz val="22"/>
      <name val="Arial"/>
      <family val="2"/>
    </font>
    <font>
      <b/>
      <strike/>
      <sz val="18"/>
      <name val="Arial"/>
      <family val="2"/>
    </font>
    <font>
      <sz val="24"/>
      <name val="Arial CE"/>
      <charset val="238"/>
    </font>
    <font>
      <strike/>
      <sz val="24"/>
      <name val="Cambria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hair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/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21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2" fillId="0" borderId="0" xfId="0" applyFont="1" applyBorder="1"/>
    <xf numFmtId="0" fontId="4" fillId="0" borderId="0" xfId="0" applyFont="1" applyBorder="1"/>
    <xf numFmtId="0" fontId="2" fillId="0" borderId="0" xfId="0" applyFont="1" applyFill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Fill="1"/>
    <xf numFmtId="0" fontId="2" fillId="0" borderId="0" xfId="0" applyFont="1" applyFill="1"/>
    <xf numFmtId="0" fontId="6" fillId="0" borderId="1" xfId="0" applyFont="1" applyBorder="1"/>
    <xf numFmtId="14" fontId="6" fillId="0" borderId="1" xfId="0" applyNumberFormat="1" applyFont="1" applyBorder="1"/>
    <xf numFmtId="0" fontId="7" fillId="0" borderId="0" xfId="0" applyFont="1"/>
    <xf numFmtId="0" fontId="6" fillId="0" borderId="0" xfId="0" applyFont="1" applyBorder="1"/>
    <xf numFmtId="0" fontId="8" fillId="0" borderId="0" xfId="0" applyFont="1" applyAlignment="1"/>
    <xf numFmtId="0" fontId="6" fillId="0" borderId="2" xfId="0" applyFont="1" applyBorder="1"/>
    <xf numFmtId="14" fontId="6" fillId="0" borderId="2" xfId="0" applyNumberFormat="1" applyFont="1" applyBorder="1"/>
    <xf numFmtId="0" fontId="9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14" fontId="13" fillId="0" borderId="0" xfId="0" applyNumberFormat="1" applyFont="1" applyBorder="1"/>
    <xf numFmtId="0" fontId="13" fillId="0" borderId="0" xfId="0" applyFont="1" applyBorder="1"/>
    <xf numFmtId="0" fontId="9" fillId="0" borderId="0" xfId="0" applyFont="1" applyBorder="1"/>
    <xf numFmtId="14" fontId="1" fillId="0" borderId="0" xfId="0" applyNumberFormat="1" applyFont="1" applyBorder="1"/>
    <xf numFmtId="0" fontId="12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left"/>
    </xf>
    <xf numFmtId="0" fontId="13" fillId="0" borderId="0" xfId="0" applyFont="1" applyBorder="1" applyAlignment="1">
      <alignment horizontal="right"/>
    </xf>
    <xf numFmtId="0" fontId="13" fillId="0" borderId="0" xfId="0" applyFont="1" applyBorder="1" applyAlignment="1">
      <alignment horizontal="left"/>
    </xf>
    <xf numFmtId="14" fontId="13" fillId="0" borderId="0" xfId="0" applyNumberFormat="1" applyFont="1" applyBorder="1" applyAlignment="1">
      <alignment horizontal="left"/>
    </xf>
    <xf numFmtId="0" fontId="14" fillId="0" borderId="5" xfId="0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11" xfId="0" applyFont="1" applyFill="1" applyBorder="1"/>
    <xf numFmtId="0" fontId="17" fillId="0" borderId="3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2" borderId="10" xfId="0" applyFont="1" applyFill="1" applyBorder="1" applyAlignment="1">
      <alignment horizontal="center"/>
    </xf>
    <xf numFmtId="0" fontId="14" fillId="0" borderId="5" xfId="0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/>
    </xf>
    <xf numFmtId="0" fontId="19" fillId="0" borderId="0" xfId="0" applyFont="1"/>
    <xf numFmtId="3" fontId="5" fillId="0" borderId="0" xfId="0" applyNumberFormat="1" applyFont="1" applyAlignment="1">
      <alignment horizontal="center"/>
    </xf>
    <xf numFmtId="164" fontId="19" fillId="0" borderId="0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3" fontId="15" fillId="2" borderId="6" xfId="0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14" fillId="2" borderId="5" xfId="0" applyFont="1" applyFill="1" applyBorder="1" applyAlignment="1">
      <alignment horizontal="center" vertical="center" textRotation="90"/>
    </xf>
    <xf numFmtId="0" fontId="14" fillId="0" borderId="6" xfId="0" applyFont="1" applyBorder="1" applyAlignment="1">
      <alignment horizontal="center" vertical="center"/>
    </xf>
    <xf numFmtId="0" fontId="24" fillId="0" borderId="0" xfId="0" applyFont="1"/>
    <xf numFmtId="46" fontId="25" fillId="0" borderId="0" xfId="0" applyNumberFormat="1" applyFont="1" applyFill="1" applyBorder="1" applyAlignment="1">
      <alignment horizontal="left"/>
    </xf>
    <xf numFmtId="0" fontId="28" fillId="0" borderId="0" xfId="0" applyFont="1"/>
    <xf numFmtId="21" fontId="5" fillId="0" borderId="0" xfId="0" applyNumberFormat="1" applyFont="1"/>
    <xf numFmtId="21" fontId="29" fillId="0" borderId="3" xfId="0" applyNumberFormat="1" applyFont="1" applyBorder="1"/>
    <xf numFmtId="0" fontId="30" fillId="0" borderId="12" xfId="0" applyFont="1" applyBorder="1"/>
    <xf numFmtId="0" fontId="30" fillId="0" borderId="3" xfId="0" applyFont="1" applyBorder="1"/>
    <xf numFmtId="0" fontId="30" fillId="0" borderId="8" xfId="0" applyFont="1" applyBorder="1"/>
    <xf numFmtId="0" fontId="31" fillId="0" borderId="0" xfId="0" applyFont="1"/>
    <xf numFmtId="0" fontId="30" fillId="0" borderId="7" xfId="0" applyFont="1" applyFill="1" applyBorder="1"/>
    <xf numFmtId="0" fontId="30" fillId="0" borderId="3" xfId="0" applyFont="1" applyFill="1" applyBorder="1"/>
    <xf numFmtId="0" fontId="15" fillId="0" borderId="13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/>
    </xf>
    <xf numFmtId="3" fontId="15" fillId="2" borderId="15" xfId="0" applyNumberFormat="1" applyFont="1" applyFill="1" applyBorder="1" applyAlignment="1">
      <alignment horizontal="center" vertical="center" wrapText="1"/>
    </xf>
    <xf numFmtId="164" fontId="19" fillId="2" borderId="16" xfId="0" applyNumberFormat="1" applyFont="1" applyFill="1" applyBorder="1" applyAlignment="1">
      <alignment horizontal="center"/>
    </xf>
    <xf numFmtId="0" fontId="32" fillId="0" borderId="3" xfId="0" applyFont="1" applyFill="1" applyBorder="1"/>
    <xf numFmtId="0" fontId="6" fillId="0" borderId="1" xfId="0" applyFont="1" applyFill="1" applyBorder="1"/>
    <xf numFmtId="2" fontId="2" fillId="0" borderId="0" xfId="0" applyNumberFormat="1" applyFont="1"/>
    <xf numFmtId="1" fontId="2" fillId="0" borderId="0" xfId="0" applyNumberFormat="1" applyFont="1"/>
    <xf numFmtId="0" fontId="9" fillId="0" borderId="11" xfId="0" applyFont="1" applyBorder="1" applyAlignment="1">
      <alignment horizontal="center"/>
    </xf>
    <xf numFmtId="45" fontId="18" fillId="0" borderId="8" xfId="0" applyNumberFormat="1" applyFont="1" applyBorder="1"/>
    <xf numFmtId="164" fontId="19" fillId="3" borderId="10" xfId="0" applyNumberFormat="1" applyFont="1" applyFill="1" applyBorder="1" applyAlignment="1">
      <alignment horizontal="center"/>
    </xf>
    <xf numFmtId="0" fontId="32" fillId="0" borderId="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/>
    </xf>
    <xf numFmtId="0" fontId="33" fillId="0" borderId="0" xfId="0" applyFont="1"/>
    <xf numFmtId="0" fontId="30" fillId="0" borderId="17" xfId="0" applyFont="1" applyFill="1" applyBorder="1"/>
    <xf numFmtId="0" fontId="30" fillId="0" borderId="10" xfId="0" applyFont="1" applyFill="1" applyBorder="1"/>
    <xf numFmtId="0" fontId="30" fillId="0" borderId="0" xfId="0" applyFont="1" applyBorder="1"/>
    <xf numFmtId="0" fontId="7" fillId="0" borderId="0" xfId="0" applyFont="1" applyBorder="1"/>
    <xf numFmtId="14" fontId="6" fillId="0" borderId="0" xfId="0" applyNumberFormat="1" applyFont="1" applyBorder="1"/>
    <xf numFmtId="0" fontId="6" fillId="0" borderId="0" xfId="0" applyFont="1"/>
    <xf numFmtId="0" fontId="30" fillId="0" borderId="18" xfId="0" applyFont="1" applyBorder="1"/>
    <xf numFmtId="0" fontId="30" fillId="0" borderId="19" xfId="0" applyFont="1" applyBorder="1"/>
    <xf numFmtId="0" fontId="16" fillId="0" borderId="0" xfId="0" applyFont="1" applyBorder="1" applyAlignment="1"/>
    <xf numFmtId="0" fontId="14" fillId="0" borderId="0" xfId="0" applyFont="1" applyBorder="1" applyAlignment="1">
      <alignment horizontal="center" vertical="center"/>
    </xf>
    <xf numFmtId="45" fontId="18" fillId="0" borderId="0" xfId="0" applyNumberFormat="1" applyFont="1" applyBorder="1"/>
    <xf numFmtId="45" fontId="27" fillId="0" borderId="0" xfId="0" applyNumberFormat="1" applyFont="1" applyBorder="1"/>
    <xf numFmtId="0" fontId="32" fillId="0" borderId="5" xfId="0" applyFont="1" applyBorder="1" applyAlignment="1">
      <alignment horizontal="center" vertical="center" wrapText="1"/>
    </xf>
    <xf numFmtId="14" fontId="34" fillId="0" borderId="0" xfId="0" applyNumberFormat="1" applyFont="1" applyAlignment="1"/>
    <xf numFmtId="164" fontId="19" fillId="2" borderId="19" xfId="0" applyNumberFormat="1" applyFont="1" applyFill="1" applyBorder="1" applyAlignment="1">
      <alignment horizontal="center"/>
    </xf>
    <xf numFmtId="0" fontId="32" fillId="0" borderId="10" xfId="0" applyFont="1" applyFill="1" applyBorder="1"/>
    <xf numFmtId="21" fontId="23" fillId="2" borderId="3" xfId="0" applyNumberFormat="1" applyFont="1" applyFill="1" applyBorder="1"/>
    <xf numFmtId="14" fontId="18" fillId="0" borderId="0" xfId="0" applyNumberFormat="1" applyFont="1"/>
    <xf numFmtId="0" fontId="35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36" fillId="0" borderId="0" xfId="0" applyFont="1"/>
    <xf numFmtId="0" fontId="24" fillId="0" borderId="0" xfId="0" applyFont="1" applyAlignment="1"/>
    <xf numFmtId="165" fontId="20" fillId="0" borderId="0" xfId="0" applyNumberFormat="1" applyFont="1"/>
    <xf numFmtId="0" fontId="22" fillId="0" borderId="3" xfId="0" applyFont="1" applyBorder="1" applyAlignment="1">
      <alignment horizontal="center" vertical="center"/>
    </xf>
    <xf numFmtId="0" fontId="30" fillId="0" borderId="0" xfId="0" applyFont="1" applyFill="1" applyBorder="1"/>
    <xf numFmtId="0" fontId="0" fillId="0" borderId="0" xfId="0" applyBorder="1"/>
    <xf numFmtId="164" fontId="19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1" fillId="0" borderId="13" xfId="0" applyFont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37" fillId="0" borderId="10" xfId="0" applyFont="1" applyBorder="1"/>
    <xf numFmtId="164" fontId="37" fillId="0" borderId="10" xfId="0" applyNumberFormat="1" applyFont="1" applyBorder="1" applyAlignment="1">
      <alignment horizontal="center"/>
    </xf>
    <xf numFmtId="164" fontId="37" fillId="0" borderId="21" xfId="0" applyNumberFormat="1" applyFont="1" applyBorder="1" applyAlignment="1">
      <alignment horizontal="center"/>
    </xf>
    <xf numFmtId="164" fontId="37" fillId="2" borderId="22" xfId="0" applyNumberFormat="1" applyFont="1" applyFill="1" applyBorder="1" applyAlignment="1">
      <alignment horizontal="center"/>
    </xf>
    <xf numFmtId="49" fontId="37" fillId="2" borderId="22" xfId="0" applyNumberFormat="1" applyFont="1" applyFill="1" applyBorder="1" applyAlignment="1">
      <alignment horizontal="center"/>
    </xf>
    <xf numFmtId="0" fontId="38" fillId="0" borderId="20" xfId="0" applyFont="1" applyBorder="1" applyAlignment="1">
      <alignment horizontal="center"/>
    </xf>
    <xf numFmtId="0" fontId="37" fillId="0" borderId="3" xfId="0" applyFont="1" applyBorder="1"/>
    <xf numFmtId="164" fontId="37" fillId="0" borderId="3" xfId="0" applyNumberFormat="1" applyFont="1" applyBorder="1" applyAlignment="1">
      <alignment horizontal="center"/>
    </xf>
    <xf numFmtId="164" fontId="37" fillId="0" borderId="23" xfId="0" applyNumberFormat="1" applyFont="1" applyBorder="1" applyAlignment="1">
      <alignment horizontal="center"/>
    </xf>
    <xf numFmtId="0" fontId="38" fillId="0" borderId="24" xfId="0" applyFont="1" applyBorder="1" applyAlignment="1">
      <alignment horizontal="center"/>
    </xf>
    <xf numFmtId="164" fontId="37" fillId="2" borderId="12" xfId="0" applyNumberFormat="1" applyFont="1" applyFill="1" applyBorder="1" applyAlignment="1">
      <alignment horizontal="center"/>
    </xf>
    <xf numFmtId="0" fontId="14" fillId="0" borderId="10" xfId="0" applyFont="1" applyBorder="1"/>
    <xf numFmtId="0" fontId="14" fillId="0" borderId="3" xfId="0" applyFont="1" applyBorder="1"/>
    <xf numFmtId="164" fontId="37" fillId="0" borderId="10" xfId="0" applyNumberFormat="1" applyFont="1" applyFill="1" applyBorder="1" applyAlignment="1">
      <alignment horizontal="center"/>
    </xf>
    <xf numFmtId="164" fontId="37" fillId="0" borderId="3" xfId="0" applyNumberFormat="1" applyFont="1" applyFill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45" fontId="18" fillId="0" borderId="12" xfId="0" applyNumberFormat="1" applyFont="1" applyBorder="1"/>
    <xf numFmtId="0" fontId="27" fillId="2" borderId="4" xfId="0" applyFont="1" applyFill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2" borderId="11" xfId="0" applyFont="1" applyFill="1" applyBorder="1"/>
    <xf numFmtId="21" fontId="32" fillId="0" borderId="12" xfId="0" applyNumberFormat="1" applyFont="1" applyFill="1" applyBorder="1"/>
    <xf numFmtId="0" fontId="27" fillId="2" borderId="7" xfId="0" applyFont="1" applyFill="1" applyBorder="1"/>
    <xf numFmtId="21" fontId="32" fillId="0" borderId="8" xfId="0" applyNumberFormat="1" applyFont="1" applyFill="1" applyBorder="1"/>
    <xf numFmtId="164" fontId="12" fillId="0" borderId="10" xfId="0" applyNumberFormat="1" applyFont="1" applyFill="1" applyBorder="1" applyAlignment="1">
      <alignment horizontal="center"/>
    </xf>
    <xf numFmtId="0" fontId="23" fillId="0" borderId="5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 wrapText="1"/>
    </xf>
    <xf numFmtId="3" fontId="23" fillId="2" borderId="15" xfId="0" applyNumberFormat="1" applyFont="1" applyFill="1" applyBorder="1" applyAlignment="1">
      <alignment horizontal="center" vertical="center" wrapText="1"/>
    </xf>
    <xf numFmtId="21" fontId="12" fillId="2" borderId="22" xfId="0" applyNumberFormat="1" applyFont="1" applyFill="1" applyBorder="1"/>
    <xf numFmtId="0" fontId="37" fillId="0" borderId="5" xfId="0" applyFont="1" applyBorder="1" applyAlignment="1">
      <alignment horizontal="center" vertical="center" textRotation="90"/>
    </xf>
    <xf numFmtId="0" fontId="37" fillId="2" borderId="5" xfId="0" applyFont="1" applyFill="1" applyBorder="1" applyAlignment="1">
      <alignment horizontal="center" vertical="center" textRotation="90"/>
    </xf>
    <xf numFmtId="0" fontId="40" fillId="0" borderId="0" xfId="0" applyFont="1" applyBorder="1" applyAlignment="1"/>
    <xf numFmtId="0" fontId="41" fillId="0" borderId="0" xfId="0" applyFont="1" applyBorder="1" applyAlignment="1"/>
    <xf numFmtId="164" fontId="37" fillId="0" borderId="26" xfId="0" applyNumberFormat="1" applyFont="1" applyBorder="1" applyAlignment="1">
      <alignment horizontal="center"/>
    </xf>
    <xf numFmtId="0" fontId="0" fillId="4" borderId="0" xfId="0" applyFill="1" applyBorder="1"/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0" fillId="4" borderId="3" xfId="0" applyFill="1" applyBorder="1"/>
    <xf numFmtId="0" fontId="26" fillId="0" borderId="27" xfId="0" applyFont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/>
    </xf>
    <xf numFmtId="0" fontId="30" fillId="4" borderId="7" xfId="0" applyFont="1" applyFill="1" applyBorder="1"/>
    <xf numFmtId="0" fontId="30" fillId="4" borderId="3" xfId="0" applyFont="1" applyFill="1" applyBorder="1"/>
    <xf numFmtId="14" fontId="6" fillId="0" borderId="1" xfId="0" applyNumberFormat="1" applyFont="1" applyBorder="1" applyProtection="1"/>
    <xf numFmtId="0" fontId="29" fillId="0" borderId="10" xfId="0" applyFont="1" applyBorder="1" applyAlignment="1">
      <alignment horizontal="center"/>
    </xf>
    <xf numFmtId="0" fontId="15" fillId="0" borderId="26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/>
    </xf>
    <xf numFmtId="164" fontId="37" fillId="0" borderId="35" xfId="0" applyNumberFormat="1" applyFont="1" applyBorder="1" applyAlignment="1">
      <alignment horizontal="center"/>
    </xf>
    <xf numFmtId="164" fontId="37" fillId="0" borderId="36" xfId="0" applyNumberFormat="1" applyFont="1" applyBorder="1" applyAlignment="1">
      <alignment horizontal="center"/>
    </xf>
    <xf numFmtId="0" fontId="42" fillId="0" borderId="3" xfId="0" applyFont="1" applyBorder="1"/>
    <xf numFmtId="3" fontId="15" fillId="2" borderId="37" xfId="0" applyNumberFormat="1" applyFont="1" applyFill="1" applyBorder="1" applyAlignment="1">
      <alignment horizontal="center" vertical="center" wrapText="1"/>
    </xf>
    <xf numFmtId="164" fontId="37" fillId="5" borderId="20" xfId="0" applyNumberFormat="1" applyFont="1" applyFill="1" applyBorder="1" applyAlignment="1">
      <alignment horizontal="center"/>
    </xf>
    <xf numFmtId="0" fontId="43" fillId="0" borderId="0" xfId="0" applyFont="1"/>
    <xf numFmtId="0" fontId="15" fillId="0" borderId="10" xfId="0" applyFont="1" applyBorder="1" applyAlignment="1">
      <alignment horizontal="center"/>
    </xf>
    <xf numFmtId="0" fontId="38" fillId="0" borderId="35" xfId="0" applyFont="1" applyBorder="1" applyAlignment="1">
      <alignment horizontal="center"/>
    </xf>
    <xf numFmtId="0" fontId="42" fillId="0" borderId="10" xfId="0" applyFont="1" applyBorder="1"/>
    <xf numFmtId="164" fontId="9" fillId="0" borderId="12" xfId="0" applyNumberFormat="1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46" fontId="25" fillId="0" borderId="0" xfId="0" applyNumberFormat="1" applyFont="1" applyFill="1" applyBorder="1" applyAlignment="1">
      <alignment horizontal="left"/>
    </xf>
    <xf numFmtId="0" fontId="9" fillId="0" borderId="38" xfId="0" applyFont="1" applyFill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30" fillId="0" borderId="39" xfId="0" applyFont="1" applyBorder="1"/>
    <xf numFmtId="0" fontId="30" fillId="0" borderId="40" xfId="0" applyFont="1" applyBorder="1"/>
    <xf numFmtId="0" fontId="0" fillId="0" borderId="8" xfId="0" applyBorder="1"/>
    <xf numFmtId="0" fontId="0" fillId="0" borderId="12" xfId="0" applyBorder="1"/>
    <xf numFmtId="0" fontId="12" fillId="0" borderId="15" xfId="0" applyFont="1" applyBorder="1" applyAlignment="1">
      <alignment horizontal="center" vertical="center"/>
    </xf>
    <xf numFmtId="166" fontId="17" fillId="0" borderId="10" xfId="0" applyNumberFormat="1" applyFont="1" applyBorder="1" applyAlignment="1">
      <alignment horizontal="center"/>
    </xf>
    <xf numFmtId="166" fontId="17" fillId="0" borderId="3" xfId="0" applyNumberFormat="1" applyFont="1" applyBorder="1" applyAlignment="1">
      <alignment horizontal="center"/>
    </xf>
    <xf numFmtId="166" fontId="17" fillId="0" borderId="25" xfId="0" applyNumberFormat="1" applyFont="1" applyBorder="1" applyAlignment="1">
      <alignment horizontal="center"/>
    </xf>
    <xf numFmtId="0" fontId="14" fillId="2" borderId="4" xfId="0" applyFont="1" applyFill="1" applyBorder="1" applyAlignment="1">
      <alignment horizontal="center" vertical="center" textRotation="90" wrapText="1"/>
    </xf>
    <xf numFmtId="167" fontId="14" fillId="0" borderId="10" xfId="0" applyNumberFormat="1" applyFont="1" applyBorder="1"/>
    <xf numFmtId="0" fontId="20" fillId="0" borderId="0" xfId="0" applyFont="1" applyBorder="1" applyAlignment="1">
      <alignment horizontal="center"/>
    </xf>
    <xf numFmtId="167" fontId="14" fillId="0" borderId="10" xfId="0" applyNumberFormat="1" applyFont="1" applyBorder="1" applyAlignment="1">
      <alignment horizontal="center"/>
    </xf>
    <xf numFmtId="0" fontId="32" fillId="0" borderId="5" xfId="0" applyFont="1" applyBorder="1" applyAlignment="1">
      <alignment horizontal="center" vertical="center"/>
    </xf>
    <xf numFmtId="164" fontId="37" fillId="0" borderId="23" xfId="0" applyNumberFormat="1" applyFont="1" applyFill="1" applyBorder="1" applyAlignment="1">
      <alignment horizontal="center"/>
    </xf>
    <xf numFmtId="0" fontId="27" fillId="0" borderId="3" xfId="0" applyFont="1" applyBorder="1" applyAlignment="1">
      <alignment horizontal="center" vertical="center"/>
    </xf>
    <xf numFmtId="0" fontId="44" fillId="0" borderId="0" xfId="0" applyFont="1"/>
    <xf numFmtId="0" fontId="45" fillId="0" borderId="3" xfId="0" applyFont="1" applyBorder="1" applyAlignment="1">
      <alignment horizontal="center" vertical="center"/>
    </xf>
    <xf numFmtId="0" fontId="45" fillId="0" borderId="3" xfId="0" applyFont="1" applyFill="1" applyBorder="1"/>
    <xf numFmtId="0" fontId="45" fillId="0" borderId="3" xfId="0" applyFont="1" applyFill="1" applyBorder="1" applyAlignment="1">
      <alignment horizontal="center"/>
    </xf>
    <xf numFmtId="0" fontId="45" fillId="0" borderId="3" xfId="0" applyFont="1" applyBorder="1" applyAlignment="1">
      <alignment horizontal="left" vertical="center" shrinkToFit="1"/>
    </xf>
    <xf numFmtId="0" fontId="45" fillId="0" borderId="3" xfId="0" applyFont="1" applyFill="1" applyBorder="1" applyAlignment="1">
      <alignment horizontal="left" shrinkToFit="1"/>
    </xf>
    <xf numFmtId="0" fontId="0" fillId="0" borderId="0" xfId="0" applyAlignment="1">
      <alignment vertical="top" wrapText="1"/>
    </xf>
    <xf numFmtId="0" fontId="32" fillId="0" borderId="10" xfId="0" applyFont="1" applyFill="1" applyBorder="1" applyAlignment="1">
      <alignment shrinkToFit="1"/>
    </xf>
    <xf numFmtId="0" fontId="32" fillId="0" borderId="3" xfId="0" applyFont="1" applyFill="1" applyBorder="1" applyAlignment="1">
      <alignment shrinkToFit="1"/>
    </xf>
    <xf numFmtId="0" fontId="46" fillId="0" borderId="7" xfId="0" applyFont="1" applyBorder="1" applyAlignment="1">
      <alignment horizontal="center"/>
    </xf>
    <xf numFmtId="164" fontId="47" fillId="0" borderId="10" xfId="0" applyNumberFormat="1" applyFont="1" applyFill="1" applyBorder="1" applyAlignment="1">
      <alignment horizontal="center"/>
    </xf>
    <xf numFmtId="167" fontId="48" fillId="0" borderId="10" xfId="0" applyNumberFormat="1" applyFont="1" applyBorder="1"/>
    <xf numFmtId="164" fontId="46" fillId="0" borderId="12" xfId="0" applyNumberFormat="1" applyFont="1" applyFill="1" applyBorder="1" applyAlignment="1">
      <alignment horizontal="center"/>
    </xf>
    <xf numFmtId="167" fontId="49" fillId="4" borderId="8" xfId="0" applyNumberFormat="1" applyFont="1" applyFill="1" applyBorder="1" applyAlignment="1">
      <alignment horizontal="center"/>
    </xf>
    <xf numFmtId="0" fontId="50" fillId="4" borderId="7" xfId="0" applyFont="1" applyFill="1" applyBorder="1"/>
    <xf numFmtId="167" fontId="50" fillId="4" borderId="8" xfId="0" applyNumberFormat="1" applyFont="1" applyFill="1" applyBorder="1" applyAlignment="1">
      <alignment horizontal="center"/>
    </xf>
    <xf numFmtId="0" fontId="50" fillId="4" borderId="3" xfId="0" applyFont="1" applyFill="1" applyBorder="1"/>
    <xf numFmtId="0" fontId="9" fillId="0" borderId="0" xfId="0" applyFont="1"/>
    <xf numFmtId="0" fontId="11" fillId="0" borderId="0" xfId="0" applyFont="1" applyAlignment="1">
      <alignment horizontal="left"/>
    </xf>
    <xf numFmtId="0" fontId="39" fillId="0" borderId="0" xfId="0" applyFont="1" applyBorder="1" applyAlignment="1">
      <alignment horizontal="center"/>
    </xf>
    <xf numFmtId="46" fontId="25" fillId="0" borderId="0" xfId="0" applyNumberFormat="1" applyFont="1" applyFill="1" applyBorder="1" applyAlignment="1">
      <alignment horizontal="left"/>
    </xf>
    <xf numFmtId="0" fontId="26" fillId="0" borderId="0" xfId="0" applyFont="1" applyBorder="1" applyAlignment="1">
      <alignment horizontal="left"/>
    </xf>
  </cellXfs>
  <cellStyles count="1">
    <cellStyle name="normální" xfId="0" builtinId="0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topLeftCell="C1" zoomScale="70" zoomScaleNormal="70" workbookViewId="0">
      <selection activeCell="D3" sqref="D3:N20"/>
    </sheetView>
  </sheetViews>
  <sheetFormatPr defaultColWidth="9.109375" defaultRowHeight="15.6"/>
  <cols>
    <col min="1" max="1" width="20.6640625" style="3" customWidth="1"/>
    <col min="2" max="2" width="39.5546875" style="3" customWidth="1"/>
    <col min="3" max="3" width="37.5546875" style="3" customWidth="1"/>
    <col min="4" max="4" width="22.109375" style="1" customWidth="1"/>
    <col min="5" max="5" width="20.6640625" style="1" customWidth="1"/>
    <col min="6" max="6" width="14.5546875" style="1" customWidth="1"/>
    <col min="7" max="7" width="22.21875" style="1" customWidth="1"/>
    <col min="8" max="8" width="14.5546875" style="1" customWidth="1"/>
    <col min="9" max="9" width="20.109375" style="1" customWidth="1"/>
    <col min="10" max="10" width="14.5546875" style="1" customWidth="1"/>
    <col min="11" max="11" width="24.33203125" style="1" customWidth="1"/>
    <col min="12" max="12" width="14.44140625" style="1" customWidth="1"/>
    <col min="13" max="16384" width="9.109375" style="3"/>
  </cols>
  <sheetData>
    <row r="1" spans="1:12" ht="61.2" thickBot="1">
      <c r="A1" s="60" t="s">
        <v>37</v>
      </c>
      <c r="B1" s="18"/>
      <c r="C1" s="18"/>
      <c r="D1" s="5" t="s">
        <v>38</v>
      </c>
      <c r="E1" s="5">
        <f>COUNT($A$3:$A$95)</f>
        <v>17</v>
      </c>
      <c r="F1" s="99">
        <v>38479</v>
      </c>
      <c r="G1" s="5"/>
      <c r="H1" s="5"/>
      <c r="I1" s="5"/>
      <c r="J1" s="5"/>
      <c r="K1" s="5"/>
      <c r="L1" s="5"/>
    </row>
    <row r="2" spans="1:12" s="4" customFormat="1" ht="57" thickBot="1">
      <c r="A2" s="22" t="s">
        <v>4</v>
      </c>
      <c r="B2" s="23" t="s">
        <v>2</v>
      </c>
      <c r="C2" s="24" t="s">
        <v>3</v>
      </c>
      <c r="D2" s="24" t="s">
        <v>8</v>
      </c>
      <c r="E2" s="24" t="s">
        <v>6</v>
      </c>
      <c r="F2" s="83" t="s">
        <v>31</v>
      </c>
      <c r="G2" s="24" t="s">
        <v>6</v>
      </c>
      <c r="H2" s="83" t="s">
        <v>31</v>
      </c>
      <c r="I2" s="24" t="s">
        <v>6</v>
      </c>
      <c r="J2" s="83" t="s">
        <v>31</v>
      </c>
      <c r="K2" s="24" t="s">
        <v>6</v>
      </c>
      <c r="L2" s="83" t="s">
        <v>31</v>
      </c>
    </row>
    <row r="3" spans="1:12" s="16" customFormat="1" ht="30.6" thickTop="1">
      <c r="A3" s="25">
        <v>31</v>
      </c>
      <c r="B3" s="21" t="s">
        <v>74</v>
      </c>
      <c r="C3" s="26" t="s">
        <v>43</v>
      </c>
      <c r="D3" s="19"/>
      <c r="E3" s="14"/>
      <c r="F3" s="15"/>
      <c r="G3" s="14"/>
      <c r="H3" s="15"/>
      <c r="I3" s="14"/>
      <c r="J3" s="15"/>
      <c r="K3" s="14"/>
      <c r="L3" s="15"/>
    </row>
    <row r="4" spans="1:12" s="16" customFormat="1" ht="30">
      <c r="A4" s="25">
        <v>32</v>
      </c>
      <c r="B4" s="21" t="s">
        <v>75</v>
      </c>
      <c r="C4" s="26" t="s">
        <v>49</v>
      </c>
      <c r="D4" s="19"/>
      <c r="E4" s="14"/>
      <c r="F4" s="15"/>
      <c r="G4" s="14"/>
      <c r="H4" s="15"/>
      <c r="I4" s="14"/>
      <c r="J4" s="15"/>
      <c r="K4" s="14"/>
      <c r="L4" s="15"/>
    </row>
    <row r="5" spans="1:12" s="16" customFormat="1" ht="30">
      <c r="A5" s="25">
        <v>33</v>
      </c>
      <c r="B5" s="21" t="s">
        <v>77</v>
      </c>
      <c r="C5" s="26" t="s">
        <v>78</v>
      </c>
      <c r="D5" s="19"/>
      <c r="E5" s="14"/>
      <c r="F5" s="15"/>
      <c r="G5" s="14"/>
      <c r="H5" s="15"/>
      <c r="I5" s="14"/>
      <c r="J5" s="15"/>
      <c r="K5" s="14"/>
      <c r="L5" s="15"/>
    </row>
    <row r="6" spans="1:12" s="16" customFormat="1" ht="30">
      <c r="A6" s="25">
        <v>34</v>
      </c>
      <c r="B6" s="21" t="s">
        <v>79</v>
      </c>
      <c r="C6" s="26" t="s">
        <v>45</v>
      </c>
      <c r="D6" s="19"/>
      <c r="E6" s="14"/>
      <c r="F6" s="15"/>
      <c r="G6" s="14"/>
      <c r="H6" s="15"/>
      <c r="I6" s="14"/>
      <c r="J6" s="15"/>
      <c r="K6" s="14"/>
      <c r="L6" s="15"/>
    </row>
    <row r="7" spans="1:12" s="16" customFormat="1" ht="30">
      <c r="A7" s="25">
        <v>35</v>
      </c>
      <c r="B7" s="21" t="s">
        <v>53</v>
      </c>
      <c r="C7" s="26" t="s">
        <v>49</v>
      </c>
      <c r="D7" s="19"/>
      <c r="E7" s="14"/>
      <c r="F7" s="15"/>
      <c r="G7" s="14"/>
      <c r="H7" s="15"/>
      <c r="I7" s="14"/>
      <c r="J7" s="15"/>
      <c r="K7" s="14"/>
      <c r="L7" s="15"/>
    </row>
    <row r="8" spans="1:12" s="16" customFormat="1" ht="30">
      <c r="A8" s="25">
        <v>36</v>
      </c>
      <c r="B8" s="21" t="s">
        <v>80</v>
      </c>
      <c r="C8" s="26" t="s">
        <v>42</v>
      </c>
      <c r="D8" s="19"/>
      <c r="E8" s="14"/>
      <c r="F8" s="15"/>
      <c r="G8" s="14"/>
      <c r="H8" s="15"/>
      <c r="I8" s="14"/>
      <c r="J8" s="15"/>
      <c r="K8" s="14"/>
      <c r="L8" s="15"/>
    </row>
    <row r="9" spans="1:12" s="16" customFormat="1" ht="30">
      <c r="A9" s="25">
        <v>37</v>
      </c>
      <c r="B9" s="21" t="s">
        <v>81</v>
      </c>
      <c r="C9" s="26" t="s">
        <v>42</v>
      </c>
      <c r="D9" s="19"/>
      <c r="E9" s="14"/>
      <c r="F9" s="15"/>
      <c r="G9" s="14"/>
      <c r="H9" s="15"/>
      <c r="I9" s="14"/>
      <c r="J9" s="15"/>
      <c r="K9" s="14"/>
      <c r="L9" s="15"/>
    </row>
    <row r="10" spans="1:12" s="16" customFormat="1" ht="30">
      <c r="A10" s="25">
        <v>38</v>
      </c>
      <c r="B10" s="21" t="s">
        <v>82</v>
      </c>
      <c r="C10" s="26" t="s">
        <v>48</v>
      </c>
      <c r="D10" s="19"/>
      <c r="E10" s="14"/>
      <c r="F10" s="15"/>
      <c r="G10" s="14"/>
      <c r="H10" s="15"/>
      <c r="I10" s="14"/>
      <c r="J10" s="15"/>
      <c r="K10" s="14"/>
      <c r="L10" s="15"/>
    </row>
    <row r="11" spans="1:12" s="16" customFormat="1" ht="30">
      <c r="A11" s="25">
        <v>39</v>
      </c>
      <c r="B11" s="21" t="s">
        <v>83</v>
      </c>
      <c r="C11" s="26" t="s">
        <v>49</v>
      </c>
      <c r="D11" s="19"/>
      <c r="E11" s="14"/>
      <c r="F11" s="15"/>
      <c r="G11" s="14"/>
      <c r="H11" s="15"/>
      <c r="I11" s="14"/>
      <c r="J11" s="15"/>
      <c r="K11" s="14"/>
      <c r="L11" s="15"/>
    </row>
    <row r="12" spans="1:12" s="16" customFormat="1" ht="30">
      <c r="A12" s="25">
        <v>40</v>
      </c>
      <c r="B12" s="21" t="s">
        <v>84</v>
      </c>
      <c r="C12" s="26" t="s">
        <v>47</v>
      </c>
      <c r="D12" s="19"/>
      <c r="E12" s="14"/>
      <c r="F12" s="15"/>
      <c r="G12" s="14"/>
      <c r="H12" s="15"/>
      <c r="I12" s="14"/>
      <c r="J12" s="15"/>
      <c r="K12" s="14"/>
      <c r="L12" s="15"/>
    </row>
    <row r="13" spans="1:12" ht="30">
      <c r="A13" s="25">
        <v>41</v>
      </c>
      <c r="B13" s="21" t="s">
        <v>114</v>
      </c>
      <c r="C13" s="26" t="s">
        <v>42</v>
      </c>
      <c r="D13" s="19"/>
      <c r="E13" s="14"/>
      <c r="F13" s="15"/>
      <c r="G13" s="14"/>
      <c r="H13" s="15"/>
      <c r="I13" s="14"/>
      <c r="J13" s="15"/>
      <c r="K13" s="14"/>
      <c r="L13" s="15"/>
    </row>
    <row r="14" spans="1:12" ht="30">
      <c r="A14" s="25">
        <v>42</v>
      </c>
      <c r="B14" s="21" t="s">
        <v>85</v>
      </c>
      <c r="C14" s="26" t="s">
        <v>49</v>
      </c>
      <c r="D14" s="19"/>
      <c r="E14" s="14"/>
      <c r="F14" s="15"/>
      <c r="G14" s="14"/>
      <c r="H14" s="15"/>
      <c r="I14" s="14"/>
      <c r="J14" s="15"/>
      <c r="K14" s="14"/>
      <c r="L14" s="15"/>
    </row>
    <row r="15" spans="1:12" ht="30">
      <c r="A15" s="25">
        <v>43</v>
      </c>
      <c r="B15" s="21" t="s">
        <v>54</v>
      </c>
      <c r="C15" s="26" t="s">
        <v>49</v>
      </c>
      <c r="D15" s="19"/>
      <c r="E15" s="14"/>
      <c r="F15" s="15"/>
      <c r="G15" s="14"/>
      <c r="H15" s="15"/>
      <c r="I15" s="14"/>
      <c r="J15" s="15"/>
      <c r="K15" s="14"/>
      <c r="L15" s="15"/>
    </row>
    <row r="16" spans="1:12" ht="30">
      <c r="A16" s="25">
        <v>44</v>
      </c>
      <c r="B16" s="21" t="s">
        <v>86</v>
      </c>
      <c r="C16" s="26" t="s">
        <v>45</v>
      </c>
      <c r="D16" s="19"/>
      <c r="E16" s="14"/>
      <c r="F16" s="15"/>
      <c r="G16" s="14"/>
      <c r="H16" s="15"/>
      <c r="I16" s="14"/>
      <c r="J16" s="15"/>
      <c r="K16" s="14"/>
      <c r="L16" s="15"/>
    </row>
    <row r="17" spans="1:12" ht="30">
      <c r="A17" s="25">
        <v>45</v>
      </c>
      <c r="B17" s="21" t="s">
        <v>55</v>
      </c>
      <c r="C17" s="26" t="s">
        <v>49</v>
      </c>
      <c r="D17" s="19"/>
      <c r="E17" s="14"/>
      <c r="F17" s="15"/>
      <c r="G17" s="14"/>
      <c r="H17" s="15"/>
      <c r="I17" s="14"/>
      <c r="J17" s="15"/>
      <c r="K17" s="14"/>
      <c r="L17" s="15"/>
    </row>
    <row r="18" spans="1:12" ht="30">
      <c r="A18" s="25">
        <v>46</v>
      </c>
      <c r="B18" s="21" t="s">
        <v>87</v>
      </c>
      <c r="C18" s="26" t="s">
        <v>49</v>
      </c>
      <c r="D18" s="19"/>
      <c r="E18" s="14"/>
      <c r="F18" s="15"/>
      <c r="G18" s="14"/>
      <c r="H18" s="15"/>
      <c r="I18" s="14"/>
      <c r="J18" s="15"/>
      <c r="K18" s="14"/>
      <c r="L18" s="15"/>
    </row>
    <row r="19" spans="1:12" ht="30">
      <c r="A19" s="25">
        <v>47</v>
      </c>
      <c r="B19" s="21" t="s">
        <v>88</v>
      </c>
      <c r="C19" s="26" t="s">
        <v>47</v>
      </c>
      <c r="D19" s="19"/>
      <c r="E19" s="14"/>
      <c r="F19" s="15"/>
      <c r="G19" s="14"/>
      <c r="H19" s="15"/>
      <c r="I19" s="14"/>
      <c r="J19" s="15"/>
      <c r="K19" s="14"/>
      <c r="L19" s="15"/>
    </row>
    <row r="20" spans="1:12" ht="30">
      <c r="A20" s="25"/>
      <c r="B20" s="21"/>
      <c r="C20" s="26"/>
      <c r="D20" s="19"/>
      <c r="E20" s="14"/>
      <c r="F20" s="15"/>
      <c r="G20" s="14"/>
      <c r="H20" s="15"/>
      <c r="I20" s="14"/>
      <c r="J20" s="15"/>
      <c r="K20" s="14"/>
      <c r="L20" s="15"/>
    </row>
  </sheetData>
  <phoneticPr fontId="0" type="noConversion"/>
  <conditionalFormatting sqref="F3:F20 H3:H20 J3:J20 L3:L20">
    <cfRule type="cellIs" dxfId="9" priority="8" stopIfTrue="1" operator="lessThan">
      <formula>$F$1</formula>
    </cfRule>
  </conditionalFormatting>
  <printOptions horizontalCentered="1" verticalCentered="1"/>
  <pageMargins left="7.874015748031496E-2" right="7.874015748031496E-2" top="0.39370078740157483" bottom="0.59055118110236227" header="0.51181102362204722" footer="0.51181102362204722"/>
  <pageSetup paperSize="9" scale="55" orientation="landscape" r:id="rId1"/>
  <headerFooter alignWithMargins="0"/>
  <colBreaks count="1" manualBreakCount="1">
    <brk id="3" max="2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P23"/>
  <sheetViews>
    <sheetView view="pageBreakPreview" zoomScale="55" zoomScaleNormal="85" workbookViewId="0">
      <selection activeCell="F19" sqref="F19"/>
    </sheetView>
  </sheetViews>
  <sheetFormatPr defaultColWidth="9.109375" defaultRowHeight="13.2"/>
  <cols>
    <col min="1" max="1" width="8.5546875" style="9" customWidth="1"/>
    <col min="2" max="2" width="11.88671875" style="10" customWidth="1"/>
    <col min="3" max="3" width="61.5546875" style="9" customWidth="1"/>
    <col min="4" max="4" width="40.33203125" style="9" customWidth="1"/>
    <col min="5" max="5" width="29.44140625" style="9" customWidth="1"/>
    <col min="6" max="7" width="9.33203125" style="9" bestFit="1" customWidth="1"/>
    <col min="8" max="8" width="53.77734375" style="9" customWidth="1"/>
    <col min="9" max="9" width="53.88671875" style="9" bestFit="1" customWidth="1"/>
    <col min="10" max="10" width="14.6640625" style="9" customWidth="1"/>
    <col min="11" max="11" width="20.109375" style="9" customWidth="1"/>
    <col min="12" max="12" width="20.88671875" style="9" bestFit="1" customWidth="1"/>
    <col min="13" max="13" width="20.109375" style="9" customWidth="1"/>
    <col min="14" max="14" width="19.88671875" style="9" customWidth="1"/>
    <col min="15" max="15" width="9.109375" style="9"/>
    <col min="16" max="16" width="17.109375" style="9" customWidth="1"/>
    <col min="17" max="16384" width="9.109375" style="9"/>
  </cols>
  <sheetData>
    <row r="1" spans="1:16" ht="80.25" customHeight="1">
      <c r="A1" s="219" t="s">
        <v>26</v>
      </c>
      <c r="B1" s="219"/>
      <c r="C1" s="219"/>
      <c r="D1" s="219"/>
      <c r="E1" s="219"/>
      <c r="F1" s="219" t="s">
        <v>25</v>
      </c>
      <c r="G1" s="219"/>
      <c r="H1" s="219"/>
      <c r="I1" s="219"/>
      <c r="J1" s="219"/>
      <c r="K1" s="219"/>
      <c r="L1" s="219"/>
      <c r="M1" s="219"/>
      <c r="N1" s="219"/>
    </row>
    <row r="2" spans="1:16" ht="27" customHeight="1" thickBot="1">
      <c r="A2" s="61"/>
      <c r="B2" s="61"/>
      <c r="C2" s="61"/>
      <c r="D2" s="61"/>
      <c r="E2" s="61"/>
      <c r="F2" s="61"/>
      <c r="G2" s="61"/>
      <c r="H2" s="61"/>
      <c r="I2" s="61"/>
      <c r="J2" s="181"/>
      <c r="K2" s="61"/>
      <c r="L2" s="61"/>
      <c r="M2" s="61"/>
      <c r="N2" s="61"/>
    </row>
    <row r="3" spans="1:16" s="10" customFormat="1" ht="49.8" thickBot="1">
      <c r="A3" s="51" t="s">
        <v>13</v>
      </c>
      <c r="B3" s="52" t="s">
        <v>4</v>
      </c>
      <c r="C3" s="53" t="s">
        <v>2</v>
      </c>
      <c r="D3" s="53" t="s">
        <v>3</v>
      </c>
      <c r="E3" s="55" t="s">
        <v>20</v>
      </c>
      <c r="F3" s="115" t="s">
        <v>13</v>
      </c>
      <c r="G3" s="114" t="s">
        <v>4</v>
      </c>
      <c r="H3" s="142" t="s">
        <v>2</v>
      </c>
      <c r="I3" s="142" t="s">
        <v>3</v>
      </c>
      <c r="J3" s="196" t="s">
        <v>113</v>
      </c>
      <c r="K3" s="142" t="s">
        <v>18</v>
      </c>
      <c r="L3" s="142" t="s">
        <v>19</v>
      </c>
      <c r="M3" s="143" t="s">
        <v>30</v>
      </c>
      <c r="N3" s="144" t="s">
        <v>23</v>
      </c>
    </row>
    <row r="4" spans="1:16" ht="30.6" thickTop="1">
      <c r="A4" s="41">
        <f t="shared" ref="A4:A18" si="0">RANK(E4,$E$4:$E$18,1)</f>
        <v>1</v>
      </c>
      <c r="B4" s="25">
        <v>15</v>
      </c>
      <c r="C4" s="35" t="str">
        <f>VLOOKUP(B4,B!A:C,2,0)</f>
        <v>Albatros 1</v>
      </c>
      <c r="D4" s="35" t="str">
        <f>VLOOKUP(B4,B!A:C,3,0)</f>
        <v>4. přístav</v>
      </c>
      <c r="E4" s="141">
        <f>VLOOKUP(B4,Bkomb!G:N,6,0)</f>
        <v>0.52634259259259253</v>
      </c>
      <c r="F4" s="41">
        <f t="shared" ref="F4:F18" si="1">RANK(N4,$N$4:$N$18,1)</f>
        <v>1</v>
      </c>
      <c r="G4" s="25">
        <v>20</v>
      </c>
      <c r="H4" s="141" t="str">
        <f>VLOOKUP(G4,B!A:C,2,0)</f>
        <v>Pí</v>
      </c>
      <c r="I4" s="141" t="str">
        <f>VLOOKUP(G4,B!A:C,3,0)</f>
        <v>VTO Tygři</v>
      </c>
      <c r="J4" s="193">
        <f>VLOOKUP($G4,B_všestrannost!B:N,13,0)</f>
        <v>5.7291666666666671E-3</v>
      </c>
      <c r="K4" s="141">
        <f t="shared" ref="K4:K18" si="2">$K$21+J4</f>
        <v>0.48489583333333336</v>
      </c>
      <c r="L4" s="179">
        <v>0.53100694444444441</v>
      </c>
      <c r="M4" s="141">
        <f>VLOOKUP(G4,branky!A:F,2,0)</f>
        <v>1.3888888888888889E-3</v>
      </c>
      <c r="N4" s="145">
        <f t="shared" ref="N4:N18" si="3">L4-K4+M4</f>
        <v>4.7499999999999938E-2</v>
      </c>
      <c r="O4" s="63"/>
      <c r="P4" s="108"/>
    </row>
    <row r="5" spans="1:16" ht="30">
      <c r="A5" s="41">
        <f t="shared" si="0"/>
        <v>2</v>
      </c>
      <c r="B5" s="25">
        <v>14</v>
      </c>
      <c r="C5" s="35" t="str">
        <f>VLOOKUP(B5,B!A:C,2,0)</f>
        <v>Na zdar!</v>
      </c>
      <c r="D5" s="35" t="str">
        <f>VLOOKUP(B5,B!A:C,3,0)</f>
        <v>VTO Neptun</v>
      </c>
      <c r="E5" s="141">
        <f>VLOOKUP(B5,Bkomb!G:N,6,0)</f>
        <v>0.5264699074074074</v>
      </c>
      <c r="F5" s="41">
        <f t="shared" si="1"/>
        <v>2</v>
      </c>
      <c r="G5" s="25">
        <v>15</v>
      </c>
      <c r="H5" s="141" t="str">
        <f>VLOOKUP(G5,B!A:C,2,0)</f>
        <v>Albatros 1</v>
      </c>
      <c r="I5" s="141" t="str">
        <f>VLOOKUP(G5,B!A:C,3,0)</f>
        <v>4. přístav</v>
      </c>
      <c r="J5" s="193">
        <f>VLOOKUP($G5,B_všestrannost!B:N,13,0)</f>
        <v>1.689814814814815E-3</v>
      </c>
      <c r="K5" s="141">
        <f t="shared" si="2"/>
        <v>0.48085648148148152</v>
      </c>
      <c r="L5" s="179">
        <v>0.52634259259259253</v>
      </c>
      <c r="M5" s="141">
        <f>VLOOKUP(G5,branky!A:F,2,0)</f>
        <v>2.0833333333333333E-3</v>
      </c>
      <c r="N5" s="145">
        <f t="shared" si="3"/>
        <v>4.7569444444444338E-2</v>
      </c>
      <c r="O5" s="63"/>
      <c r="P5" s="108"/>
    </row>
    <row r="6" spans="1:16" ht="30">
      <c r="A6" s="41">
        <f t="shared" si="0"/>
        <v>3</v>
      </c>
      <c r="B6" s="25">
        <v>22</v>
      </c>
      <c r="C6" s="35" t="str">
        <f>VLOOKUP(B6,B!A:C,2,0)</f>
        <v>Karton ve flašce</v>
      </c>
      <c r="D6" s="35" t="str">
        <f>VLOOKUP(B6,B!A:C,3,0)</f>
        <v xml:space="preserve">Vydry + Mokro + Regent </v>
      </c>
      <c r="E6" s="141">
        <f>VLOOKUP(B6,Bkomb!G:N,6,0)</f>
        <v>0.52766203703703707</v>
      </c>
      <c r="F6" s="41">
        <f t="shared" si="1"/>
        <v>3</v>
      </c>
      <c r="G6" s="25">
        <v>21</v>
      </c>
      <c r="H6" s="141" t="str">
        <f>VLOOKUP(G6,B!A:C,2,0)</f>
        <v>Hele vlak!</v>
      </c>
      <c r="I6" s="141" t="str">
        <f>VLOOKUP(G6,B!A:C,3,0)</f>
        <v>DDM Praha 2</v>
      </c>
      <c r="J6" s="193">
        <f>VLOOKUP($G6,B_všestrannost!B:N,13,0)</f>
        <v>2.7546296296296294E-3</v>
      </c>
      <c r="K6" s="141">
        <f t="shared" si="2"/>
        <v>0.48192129629629632</v>
      </c>
      <c r="L6" s="179">
        <v>0.52979166666666666</v>
      </c>
      <c r="M6" s="141">
        <f>VLOOKUP(G6,branky!A:F,2,0)</f>
        <v>6.9444444444444447E-4</v>
      </c>
      <c r="N6" s="145">
        <f t="shared" si="3"/>
        <v>4.8564814814814783E-2</v>
      </c>
      <c r="O6" s="63"/>
      <c r="P6" s="108"/>
    </row>
    <row r="7" spans="1:16" ht="30">
      <c r="A7" s="41">
        <f t="shared" si="0"/>
        <v>4</v>
      </c>
      <c r="B7" s="25">
        <v>24</v>
      </c>
      <c r="C7" s="35" t="str">
        <f>VLOOKUP(B7,B!A:C,2,0)</f>
        <v>Machyno Dream team</v>
      </c>
      <c r="D7" s="35" t="str">
        <f>VLOOKUP(B7,B!A:C,3,0)</f>
        <v>Mokro a Vydry</v>
      </c>
      <c r="E7" s="141">
        <f>VLOOKUP(B7,Bkomb!G:N,6,0)</f>
        <v>0.52952546296296299</v>
      </c>
      <c r="F7" s="41">
        <f t="shared" si="1"/>
        <v>4</v>
      </c>
      <c r="G7" s="25">
        <v>14</v>
      </c>
      <c r="H7" s="141" t="str">
        <f>VLOOKUP(G7,B!A:C,2,0)</f>
        <v>Na zdar!</v>
      </c>
      <c r="I7" s="141" t="str">
        <f>VLOOKUP(G7,B!A:C,3,0)</f>
        <v>VTO Neptun</v>
      </c>
      <c r="J7" s="193">
        <f>VLOOKUP($G7,B_všestrannost!B:N,13,0)</f>
        <v>1.4814814814814814E-3</v>
      </c>
      <c r="K7" s="141">
        <f t="shared" si="2"/>
        <v>0.48064814814814816</v>
      </c>
      <c r="L7" s="179">
        <v>0.5264699074074074</v>
      </c>
      <c r="M7" s="141">
        <f>VLOOKUP(G7,branky!A:F,2,0)</f>
        <v>2.7777777777777779E-3</v>
      </c>
      <c r="N7" s="145">
        <f t="shared" si="3"/>
        <v>4.8599537037037017E-2</v>
      </c>
      <c r="O7" s="63"/>
      <c r="P7" s="108"/>
    </row>
    <row r="8" spans="1:16" ht="30">
      <c r="A8" s="41">
        <f t="shared" si="0"/>
        <v>5</v>
      </c>
      <c r="B8" s="25">
        <v>21</v>
      </c>
      <c r="C8" s="35" t="str">
        <f>VLOOKUP(B8,B!A:C,2,0)</f>
        <v>Hele vlak!</v>
      </c>
      <c r="D8" s="35" t="str">
        <f>VLOOKUP(B8,B!A:C,3,0)</f>
        <v>DDM Praha 2</v>
      </c>
      <c r="E8" s="141">
        <f>VLOOKUP(B8,Bkomb!G:N,6,0)</f>
        <v>0.52979166666666666</v>
      </c>
      <c r="F8" s="41">
        <f t="shared" si="1"/>
        <v>5</v>
      </c>
      <c r="G8" s="25">
        <v>22</v>
      </c>
      <c r="H8" s="141" t="str">
        <f>VLOOKUP(G8,B!A:C,2,0)</f>
        <v>Karton ve flašce</v>
      </c>
      <c r="I8" s="141" t="str">
        <f>VLOOKUP(G8,B!A:C,3,0)</f>
        <v xml:space="preserve">Vydry + Mokro + Regent </v>
      </c>
      <c r="J8" s="193">
        <f>VLOOKUP($G8,B_všestrannost!B:N,13,0)</f>
        <v>1.9097222222222222E-3</v>
      </c>
      <c r="K8" s="141">
        <f t="shared" si="2"/>
        <v>0.48107638888888893</v>
      </c>
      <c r="L8" s="179">
        <v>0.52766203703703707</v>
      </c>
      <c r="M8" s="141">
        <f>VLOOKUP(G8,branky!A:F,2,0)</f>
        <v>2.0833333333333333E-3</v>
      </c>
      <c r="N8" s="145">
        <f t="shared" si="3"/>
        <v>4.8668981481481473E-2</v>
      </c>
      <c r="O8" s="63"/>
      <c r="P8" s="108"/>
    </row>
    <row r="9" spans="1:16" ht="30">
      <c r="A9" s="41">
        <f t="shared" si="0"/>
        <v>6</v>
      </c>
      <c r="B9" s="25">
        <v>20</v>
      </c>
      <c r="C9" s="35" t="str">
        <f>VLOOKUP(B9,B!A:C,2,0)</f>
        <v>Pí</v>
      </c>
      <c r="D9" s="35" t="str">
        <f>VLOOKUP(B9,B!A:C,3,0)</f>
        <v>VTO Tygři</v>
      </c>
      <c r="E9" s="141">
        <f>VLOOKUP(B9,Bkomb!G:N,6,0)</f>
        <v>0.53100694444444441</v>
      </c>
      <c r="F9" s="41">
        <f t="shared" si="1"/>
        <v>6</v>
      </c>
      <c r="G9" s="25">
        <v>19</v>
      </c>
      <c r="H9" s="141" t="str">
        <f>VLOOKUP(G9,B!A:C,2,0)</f>
        <v>Bobři B</v>
      </c>
      <c r="I9" s="141" t="str">
        <f>VLOOKUP(G9,B!A:C,3,0)</f>
        <v>4. přístav</v>
      </c>
      <c r="J9" s="193">
        <f>VLOOKUP($G9,B_všestrannost!B:N,13,0)</f>
        <v>4.4560185185185189E-3</v>
      </c>
      <c r="K9" s="141">
        <f t="shared" si="2"/>
        <v>0.4836226851851852</v>
      </c>
      <c r="L9" s="179">
        <v>0.53178240740740745</v>
      </c>
      <c r="M9" s="141">
        <f>VLOOKUP(G9,branky!A:F,2,0)</f>
        <v>1.3888888888888889E-3</v>
      </c>
      <c r="N9" s="145">
        <f t="shared" si="3"/>
        <v>4.9548611111111147E-2</v>
      </c>
      <c r="O9" s="63"/>
      <c r="P9" s="108"/>
    </row>
    <row r="10" spans="1:16" ht="30">
      <c r="A10" s="41">
        <f t="shared" si="0"/>
        <v>7</v>
      </c>
      <c r="B10" s="25">
        <v>19</v>
      </c>
      <c r="C10" s="35" t="str">
        <f>VLOOKUP(B10,B!A:C,2,0)</f>
        <v>Bobři B</v>
      </c>
      <c r="D10" s="35" t="str">
        <f>VLOOKUP(B10,B!A:C,3,0)</f>
        <v>4. přístav</v>
      </c>
      <c r="E10" s="141">
        <f>VLOOKUP(B10,Bkomb!G:N,6,0)</f>
        <v>0.53178240740740745</v>
      </c>
      <c r="F10" s="41">
        <f t="shared" si="1"/>
        <v>7</v>
      </c>
      <c r="G10" s="25">
        <v>24</v>
      </c>
      <c r="H10" s="141" t="str">
        <f>VLOOKUP(G10,B!A:C,2,0)</f>
        <v>Machyno Dream team</v>
      </c>
      <c r="I10" s="141" t="str">
        <f>VLOOKUP(G10,B!A:C,3,0)</f>
        <v>Mokro a Vydry</v>
      </c>
      <c r="J10" s="193">
        <f>VLOOKUP($G10,B_všestrannost!B:N,13,0)</f>
        <v>1.0532407407407407E-3</v>
      </c>
      <c r="K10" s="141">
        <f t="shared" si="2"/>
        <v>0.48021990740740744</v>
      </c>
      <c r="L10" s="179">
        <v>0.52952546296296299</v>
      </c>
      <c r="M10" s="141">
        <f>VLOOKUP(G10,branky!A:F,2,0)</f>
        <v>6.9444444444444447E-4</v>
      </c>
      <c r="N10" s="145">
        <f t="shared" si="3"/>
        <v>4.9999999999999989E-2</v>
      </c>
      <c r="O10" s="63"/>
      <c r="P10" s="108"/>
    </row>
    <row r="11" spans="1:16" ht="30">
      <c r="A11" s="41">
        <f t="shared" si="0"/>
        <v>8</v>
      </c>
      <c r="B11" s="25">
        <v>17</v>
      </c>
      <c r="C11" s="35" t="str">
        <f>VLOOKUP(B11,B!A:C,2,0)</f>
        <v>Járova desítka</v>
      </c>
      <c r="D11" s="35" t="str">
        <f>VLOOKUP(B11,B!A:C,3,0)</f>
        <v>Mokro a Vydry</v>
      </c>
      <c r="E11" s="141">
        <f>VLOOKUP(B11,Bkomb!G:N,6,0)</f>
        <v>0.53501157407407407</v>
      </c>
      <c r="F11" s="41">
        <f t="shared" si="1"/>
        <v>8</v>
      </c>
      <c r="G11" s="25">
        <v>17</v>
      </c>
      <c r="H11" s="141" t="str">
        <f>VLOOKUP(G11,B!A:C,2,0)</f>
        <v>Járova desítka</v>
      </c>
      <c r="I11" s="141" t="str">
        <f>VLOOKUP(G11,B!A:C,3,0)</f>
        <v>Mokro a Vydry</v>
      </c>
      <c r="J11" s="193">
        <f>VLOOKUP($G11,B_všestrannost!B:N,13,0)</f>
        <v>5.7291666666666671E-3</v>
      </c>
      <c r="K11" s="141">
        <f t="shared" si="2"/>
        <v>0.48489583333333336</v>
      </c>
      <c r="L11" s="179">
        <v>0.53501157407407407</v>
      </c>
      <c r="M11" s="141">
        <f>VLOOKUP(G11,branky!A:F,2,0)</f>
        <v>1.3888888888888889E-3</v>
      </c>
      <c r="N11" s="145">
        <f t="shared" si="3"/>
        <v>5.1504629629629602E-2</v>
      </c>
      <c r="O11" s="63"/>
      <c r="P11" s="108"/>
    </row>
    <row r="12" spans="1:16" ht="30">
      <c r="A12" s="41">
        <f t="shared" si="0"/>
        <v>9</v>
      </c>
      <c r="B12" s="25">
        <v>11</v>
      </c>
      <c r="C12" s="35" t="str">
        <f>VLOOKUP(B12,B!A:C,2,0)</f>
        <v>Šlechtična</v>
      </c>
      <c r="D12" s="35" t="str">
        <f>VLOOKUP(B12,B!A:C,3,0)</f>
        <v>Práčata</v>
      </c>
      <c r="E12" s="141">
        <f>VLOOKUP(B12,Bkomb!G:N,6,0)</f>
        <v>0.53643518518518518</v>
      </c>
      <c r="F12" s="41">
        <f t="shared" si="1"/>
        <v>9</v>
      </c>
      <c r="G12" s="25">
        <v>11</v>
      </c>
      <c r="H12" s="141" t="str">
        <f>VLOOKUP(G12,B!A:C,2,0)</f>
        <v>Šlechtična</v>
      </c>
      <c r="I12" s="141" t="str">
        <f>VLOOKUP(G12,B!A:C,3,0)</f>
        <v>Práčata</v>
      </c>
      <c r="J12" s="193">
        <f>VLOOKUP($G12,B_všestrannost!B:N,13,0)</f>
        <v>6.5856481481481469E-3</v>
      </c>
      <c r="K12" s="141">
        <f t="shared" si="2"/>
        <v>0.48575231481481485</v>
      </c>
      <c r="L12" s="179">
        <v>0.53643518518518518</v>
      </c>
      <c r="M12" s="141">
        <f>VLOOKUP(G12,branky!A:F,2,0)</f>
        <v>1.3888888888888889E-3</v>
      </c>
      <c r="N12" s="145">
        <f t="shared" si="3"/>
        <v>5.2071759259259227E-2</v>
      </c>
      <c r="O12" s="63"/>
      <c r="P12" s="108"/>
    </row>
    <row r="13" spans="1:16" ht="30">
      <c r="A13" s="41">
        <f t="shared" si="0"/>
        <v>10</v>
      </c>
      <c r="B13" s="25">
        <v>18</v>
      </c>
      <c r="C13" s="35" t="str">
        <f>VLOOKUP(B13,B!A:C,2,0)</f>
        <v>Albatros 1000</v>
      </c>
      <c r="D13" s="35" t="str">
        <f>VLOOKUP(B13,B!A:C,3,0)</f>
        <v>4. přístav</v>
      </c>
      <c r="E13" s="141">
        <f>VLOOKUP(B13,Bkomb!G:N,6,0)</f>
        <v>0.53915509259259264</v>
      </c>
      <c r="F13" s="41">
        <f t="shared" si="1"/>
        <v>10</v>
      </c>
      <c r="G13" s="25">
        <v>18</v>
      </c>
      <c r="H13" s="141" t="str">
        <f>VLOOKUP(G13,B!A:C,2,0)</f>
        <v>Albatros 1000</v>
      </c>
      <c r="I13" s="141" t="str">
        <f>VLOOKUP(G13,B!A:C,3,0)</f>
        <v>4. přístav</v>
      </c>
      <c r="J13" s="193">
        <f>VLOOKUP($G13,B_všestrannost!B:N,13,0)</f>
        <v>7.6504629629629631E-3</v>
      </c>
      <c r="K13" s="141">
        <f t="shared" si="2"/>
        <v>0.48681712962962964</v>
      </c>
      <c r="L13" s="179">
        <v>0.53915509259259264</v>
      </c>
      <c r="M13" s="141">
        <f>VLOOKUP(G13,branky!A:F,2,0)</f>
        <v>2.0833333333333333E-3</v>
      </c>
      <c r="N13" s="145">
        <f t="shared" si="3"/>
        <v>5.4421296296296336E-2</v>
      </c>
      <c r="O13" s="63"/>
      <c r="P13" s="108"/>
    </row>
    <row r="14" spans="1:16" ht="30">
      <c r="A14" s="41">
        <f t="shared" si="0"/>
        <v>11</v>
      </c>
      <c r="B14" s="25">
        <v>23</v>
      </c>
      <c r="C14" s="35" t="str">
        <f>VLOOKUP(B14,B!A:C,2,0)</f>
        <v>Zababa</v>
      </c>
      <c r="D14" s="35" t="str">
        <f>VLOOKUP(B14,B!A:C,3,0)</f>
        <v>DDM Praha 2</v>
      </c>
      <c r="E14" s="141">
        <f>VLOOKUP(B14,Bkomb!G:N,6,0)</f>
        <v>0.54069444444444448</v>
      </c>
      <c r="F14" s="41">
        <f t="shared" si="1"/>
        <v>11</v>
      </c>
      <c r="G14" s="25">
        <v>16</v>
      </c>
      <c r="H14" s="141" t="str">
        <f>VLOOKUP(G14,B!A:C,2,0)</f>
        <v>Zeptáme se strýčka googla</v>
      </c>
      <c r="I14" s="141" t="str">
        <f>VLOOKUP(G14,B!A:C,3,0)</f>
        <v>VTO Neptun</v>
      </c>
      <c r="J14" s="193">
        <f>VLOOKUP($G14,B_všestrannost!B:N,13,0)</f>
        <v>0</v>
      </c>
      <c r="K14" s="141">
        <f t="shared" si="2"/>
        <v>0.47916666666666669</v>
      </c>
      <c r="L14" s="179">
        <v>0.52645833333333336</v>
      </c>
      <c r="M14" s="141">
        <f>VLOOKUP(G14,branky!A:F,2,0)</f>
        <v>8.3333333333333332E-3</v>
      </c>
      <c r="N14" s="145">
        <f t="shared" si="3"/>
        <v>5.5625000000000008E-2</v>
      </c>
      <c r="O14" s="63"/>
      <c r="P14" s="108"/>
    </row>
    <row r="15" spans="1:16" ht="30">
      <c r="A15" s="41">
        <f t="shared" si="0"/>
        <v>12</v>
      </c>
      <c r="B15" s="25">
        <v>12</v>
      </c>
      <c r="C15" s="35" t="str">
        <f>VLOOKUP(B15,B!A:C,2,0)</f>
        <v>Bobříci</v>
      </c>
      <c r="D15" s="35" t="str">
        <f>VLOOKUP(B15,B!A:C,3,0)</f>
        <v>4. přístav</v>
      </c>
      <c r="E15" s="141">
        <f>VLOOKUP(B15,Bkomb!G:N,6,0)</f>
        <v>0.55039351851851859</v>
      </c>
      <c r="F15" s="41">
        <f t="shared" si="1"/>
        <v>12</v>
      </c>
      <c r="G15" s="25">
        <v>23</v>
      </c>
      <c r="H15" s="141" t="str">
        <f>VLOOKUP(G15,B!A:C,2,0)</f>
        <v>Zababa</v>
      </c>
      <c r="I15" s="141" t="str">
        <f>VLOOKUP(G15,B!A:C,3,0)</f>
        <v>DDM Praha 2</v>
      </c>
      <c r="J15" s="193">
        <f>VLOOKUP($G15,B_všestrannost!B:N,13,0)</f>
        <v>6.3773148148148148E-3</v>
      </c>
      <c r="K15" s="141">
        <f t="shared" si="2"/>
        <v>0.48554398148148148</v>
      </c>
      <c r="L15" s="179">
        <v>0.54069444444444448</v>
      </c>
      <c r="M15" s="141">
        <f>VLOOKUP(G15,branky!A:F,2,0)</f>
        <v>6.9444444444444447E-4</v>
      </c>
      <c r="N15" s="145">
        <f t="shared" si="3"/>
        <v>5.584490740740744E-2</v>
      </c>
      <c r="O15" s="63"/>
      <c r="P15" s="108"/>
    </row>
    <row r="16" spans="1:16" ht="30">
      <c r="A16" s="41">
        <f t="shared" si="0"/>
        <v>13</v>
      </c>
      <c r="B16" s="25">
        <v>13</v>
      </c>
      <c r="C16" s="35" t="str">
        <f>VLOOKUP(B16,B!A:C,2,0)</f>
        <v>Ohnivý draci</v>
      </c>
      <c r="D16" s="35" t="str">
        <f>VLOOKUP(B16,B!A:C,3,0)</f>
        <v>Lvíčata</v>
      </c>
      <c r="E16" s="141">
        <f>VLOOKUP(B16,Bkomb!G:N,6,0)</f>
        <v>0.5583217592592592</v>
      </c>
      <c r="F16" s="41">
        <f t="shared" si="1"/>
        <v>13</v>
      </c>
      <c r="G16" s="25">
        <v>12</v>
      </c>
      <c r="H16" s="141" t="str">
        <f>VLOOKUP(G16,B!A:C,2,0)</f>
        <v>Bobříci</v>
      </c>
      <c r="I16" s="141" t="str">
        <f>VLOOKUP(G16,B!A:C,3,0)</f>
        <v>4. přístav</v>
      </c>
      <c r="J16" s="193">
        <f>VLOOKUP($G16,B_všestrannost!B:N,13,0)</f>
        <v>1.0416666666666666E-2</v>
      </c>
      <c r="K16" s="141">
        <f t="shared" si="2"/>
        <v>0.48958333333333337</v>
      </c>
      <c r="L16" s="179">
        <v>0.55039351851851859</v>
      </c>
      <c r="M16" s="141">
        <f>VLOOKUP(G16,branky!A:F,2,0)</f>
        <v>2.0833333333333333E-3</v>
      </c>
      <c r="N16" s="145">
        <f t="shared" si="3"/>
        <v>6.2893518518518557E-2</v>
      </c>
      <c r="O16" s="63"/>
      <c r="P16" s="108"/>
    </row>
    <row r="17" spans="1:16" ht="30">
      <c r="A17" s="41" t="s">
        <v>155</v>
      </c>
      <c r="B17" s="25">
        <v>16</v>
      </c>
      <c r="C17" s="35" t="str">
        <f>VLOOKUP(B17,B!A:C,2,0)</f>
        <v>Zeptáme se strýčka googla</v>
      </c>
      <c r="D17" s="35" t="str">
        <f>VLOOKUP(B17,B!A:C,3,0)</f>
        <v>VTO Neptun</v>
      </c>
      <c r="E17" s="141">
        <v>0.625</v>
      </c>
      <c r="F17" s="41">
        <f t="shared" si="1"/>
        <v>14</v>
      </c>
      <c r="G17" s="25">
        <v>13</v>
      </c>
      <c r="H17" s="141" t="str">
        <f>VLOOKUP(G17,B!A:C,2,0)</f>
        <v>Ohnivý draci</v>
      </c>
      <c r="I17" s="141" t="str">
        <f>VLOOKUP(G17,B!A:C,3,0)</f>
        <v>Lvíčata</v>
      </c>
      <c r="J17" s="193">
        <f>VLOOKUP($G17,B_všestrannost!B:N,13,0)</f>
        <v>6.7939814814814816E-3</v>
      </c>
      <c r="K17" s="141">
        <f t="shared" si="2"/>
        <v>0.48596064814814816</v>
      </c>
      <c r="L17" s="179">
        <v>0.5583217592592592</v>
      </c>
      <c r="M17" s="141">
        <f>VLOOKUP(G17,branky!A:F,2,0)</f>
        <v>2.0833333333333333E-3</v>
      </c>
      <c r="N17" s="145">
        <f t="shared" si="3"/>
        <v>7.4444444444444383E-2</v>
      </c>
      <c r="O17" s="63"/>
      <c r="P17" s="108"/>
    </row>
    <row r="18" spans="1:16" ht="30">
      <c r="A18" s="41" t="s">
        <v>155</v>
      </c>
      <c r="B18" s="25">
        <v>10</v>
      </c>
      <c r="C18" s="35" t="str">
        <f>VLOOKUP(B18,B!A:C,2,0)</f>
        <v>My to jednou vyhrajem</v>
      </c>
      <c r="D18" s="35" t="str">
        <f>VLOOKUP(B18,B!A:C,3,0)</f>
        <v>VTO Tygři</v>
      </c>
      <c r="E18" s="141">
        <f>VLOOKUP(B18,Bkomb!G:N,6,0)</f>
        <v>0.625</v>
      </c>
      <c r="F18" s="41" t="s">
        <v>155</v>
      </c>
      <c r="G18" s="208">
        <v>10</v>
      </c>
      <c r="H18" s="209" t="str">
        <f>VLOOKUP(G18,B!A:C,2,0)</f>
        <v>My to jednou vyhrajem</v>
      </c>
      <c r="I18" s="209" t="str">
        <f>VLOOKUP(G18,B!A:C,3,0)</f>
        <v>VTO Tygři</v>
      </c>
      <c r="J18" s="210">
        <f>VLOOKUP($G18,B_všestrannost!B:N,13,0)</f>
        <v>7.013888888888889E-3</v>
      </c>
      <c r="K18" s="209">
        <f t="shared" si="2"/>
        <v>0.48618055555555556</v>
      </c>
      <c r="L18" s="211">
        <v>0.625</v>
      </c>
      <c r="M18" s="141">
        <f>VLOOKUP(G18,branky!A:F,2,0)</f>
        <v>2.0833333333333332E-2</v>
      </c>
      <c r="N18" s="145">
        <f t="shared" si="3"/>
        <v>0.15965277777777778</v>
      </c>
      <c r="O18" s="63"/>
      <c r="P18" s="108"/>
    </row>
    <row r="19" spans="1:16" ht="15">
      <c r="O19" s="63"/>
      <c r="P19" s="108"/>
    </row>
    <row r="20" spans="1:16">
      <c r="B20" s="9"/>
    </row>
    <row r="21" spans="1:16" ht="30">
      <c r="A21" s="216" t="s">
        <v>153</v>
      </c>
      <c r="K21" s="64">
        <v>0.47916666666666669</v>
      </c>
      <c r="M21" s="105"/>
      <c r="N21" s="102">
        <v>7.6388888888888895E-2</v>
      </c>
    </row>
    <row r="22" spans="1:16" ht="30">
      <c r="A22" s="216" t="s">
        <v>154</v>
      </c>
    </row>
    <row r="23" spans="1:16">
      <c r="F23" s="11"/>
    </row>
  </sheetData>
  <autoFilter ref="F3:N3">
    <filterColumn colId="4"/>
    <sortState ref="F4:N16">
      <sortCondition ref="N3"/>
    </sortState>
  </autoFilter>
  <sortState ref="A5:E18">
    <sortCondition ref="A5:A18"/>
  </sortState>
  <mergeCells count="2">
    <mergeCell ref="A1:E1"/>
    <mergeCell ref="F1:N1"/>
  </mergeCells>
  <phoneticPr fontId="0" type="noConversion"/>
  <conditionalFormatting sqref="N4:N18">
    <cfRule type="cellIs" dxfId="0" priority="2" stopIfTrue="1" operator="greaterThan">
      <formula>$N$21</formula>
    </cfRule>
  </conditionalFormatting>
  <printOptions horizontalCentered="1"/>
  <pageMargins left="0.59055118110236227" right="0.59055118110236227" top="0.78740157480314965" bottom="0.59055118110236227" header="0.51181102362204722" footer="0.51181102362204722"/>
  <pageSetup paperSize="9" scale="70" orientation="landscape" r:id="rId1"/>
  <headerFooter alignWithMargins="0"/>
  <colBreaks count="2" manualBreakCount="2">
    <brk id="5" max="23" man="1"/>
    <brk id="14" max="19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R30"/>
  <sheetViews>
    <sheetView tabSelected="1" view="pageBreakPreview" zoomScale="85" zoomScaleSheetLayoutView="85" workbookViewId="0">
      <selection sqref="A1:K1"/>
    </sheetView>
  </sheetViews>
  <sheetFormatPr defaultColWidth="9.109375" defaultRowHeight="15.6"/>
  <cols>
    <col min="1" max="1" width="6.6640625" style="12" customWidth="1"/>
    <col min="2" max="2" width="9.44140625" style="10" bestFit="1" customWidth="1"/>
    <col min="3" max="3" width="38" style="48" customWidth="1"/>
    <col min="4" max="4" width="28.109375" style="9" customWidth="1"/>
    <col min="5" max="5" width="15.44140625" style="9" bestFit="1" customWidth="1"/>
    <col min="6" max="6" width="14.88671875" style="9" bestFit="1" customWidth="1"/>
    <col min="7" max="7" width="19.88671875" style="9" bestFit="1" customWidth="1"/>
    <col min="8" max="9" width="11.109375" style="9" hidden="1" customWidth="1"/>
    <col min="10" max="10" width="10.6640625" hidden="1" customWidth="1"/>
    <col min="11" max="11" width="17.33203125" style="49" customWidth="1"/>
    <col min="12" max="12" width="9.109375" style="9"/>
    <col min="13" max="13" width="9.109375" style="56"/>
    <col min="14" max="14" width="11.6640625" style="56" customWidth="1"/>
    <col min="15" max="15" width="9.109375" style="56"/>
    <col min="16" max="16" width="17.88671875" style="56" customWidth="1"/>
    <col min="17" max="18" width="9.109375" style="56"/>
    <col min="19" max="16384" width="9.109375" style="9"/>
  </cols>
  <sheetData>
    <row r="1" spans="1:18" ht="126" thickBot="1">
      <c r="A1" s="217" t="s">
        <v>10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</row>
    <row r="2" spans="1:18" s="10" customFormat="1" ht="46.2" thickBot="1">
      <c r="A2" s="115" t="s">
        <v>13</v>
      </c>
      <c r="B2" s="114" t="s">
        <v>4</v>
      </c>
      <c r="C2" s="53" t="s">
        <v>2</v>
      </c>
      <c r="D2" s="53" t="s">
        <v>3</v>
      </c>
      <c r="E2" s="54" t="s">
        <v>18</v>
      </c>
      <c r="F2" s="53" t="s">
        <v>19</v>
      </c>
      <c r="G2" s="72" t="s">
        <v>30</v>
      </c>
      <c r="H2" s="71">
        <v>2</v>
      </c>
      <c r="I2" s="54">
        <v>3</v>
      </c>
      <c r="J2" s="73">
        <v>4</v>
      </c>
      <c r="K2" s="74" t="s">
        <v>17</v>
      </c>
      <c r="M2" s="57"/>
      <c r="N2" s="57"/>
      <c r="O2" s="57"/>
      <c r="P2" s="57"/>
      <c r="Q2" s="57"/>
      <c r="R2" s="57"/>
    </row>
    <row r="3" spans="1:18" ht="21.75" customHeight="1" thickTop="1">
      <c r="A3" s="120" t="s">
        <v>1</v>
      </c>
      <c r="B3" s="177">
        <v>72</v>
      </c>
      <c r="C3" s="116" t="str">
        <f>VLOOKUP(B3,'C,K'!A:C,2,0)</f>
        <v>Štpros š ťšprosem</v>
      </c>
      <c r="D3" s="116" t="str">
        <f>VLOOKUP(B3,'C,K'!A:C,3,0)</f>
        <v>Mokro + Vydry</v>
      </c>
      <c r="E3" s="150">
        <v>0.49513888888888885</v>
      </c>
      <c r="F3" s="150">
        <v>0.54120370370370374</v>
      </c>
      <c r="G3" s="150">
        <v>1.3888888888888889E-3</v>
      </c>
      <c r="H3" s="170"/>
      <c r="I3" s="150"/>
      <c r="J3" s="171"/>
      <c r="K3" s="119">
        <f t="shared" ref="K3" si="0">F3-E3+G3</f>
        <v>4.7453703703703783E-2</v>
      </c>
      <c r="N3" s="50"/>
      <c r="P3" s="50"/>
    </row>
    <row r="4" spans="1:18" ht="126" thickBot="1">
      <c r="A4" s="217" t="s">
        <v>5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</row>
    <row r="5" spans="1:18" ht="46.2" thickBot="1">
      <c r="A5" s="115" t="s">
        <v>13</v>
      </c>
      <c r="B5" s="114" t="s">
        <v>4</v>
      </c>
      <c r="C5" s="53" t="s">
        <v>2</v>
      </c>
      <c r="D5" s="53" t="s">
        <v>3</v>
      </c>
      <c r="E5" s="54" t="s">
        <v>18</v>
      </c>
      <c r="F5" s="53" t="s">
        <v>0</v>
      </c>
      <c r="G5" s="72" t="s">
        <v>30</v>
      </c>
      <c r="H5" s="71">
        <v>2</v>
      </c>
      <c r="I5" s="54">
        <v>3</v>
      </c>
      <c r="J5" s="73">
        <v>4</v>
      </c>
      <c r="K5" s="74" t="s">
        <v>17</v>
      </c>
    </row>
    <row r="6" spans="1:18" ht="24" thickTop="1" thickBot="1">
      <c r="A6" s="41">
        <f>RANK(K6,$K$6:$K$8,1)</f>
        <v>1</v>
      </c>
      <c r="B6" s="125">
        <v>70</v>
      </c>
      <c r="C6" s="116" t="str">
        <f>VLOOKUP(B6,'C,K'!A:C,2,0)</f>
        <v>To si necháme na večer</v>
      </c>
      <c r="D6" s="116" t="str">
        <f>VLOOKUP(B6,'C,K'!A:C,3,0)</f>
        <v>VTO Neptun</v>
      </c>
      <c r="E6" s="117">
        <v>0.49374999999999997</v>
      </c>
      <c r="F6" s="117">
        <v>0.53665509259259259</v>
      </c>
      <c r="G6" s="117">
        <v>1.3888888888888889E-3</v>
      </c>
      <c r="H6" s="170">
        <v>6.9444444444444447E-4</v>
      </c>
      <c r="I6" s="150">
        <v>6.9444444444444447E-4</v>
      </c>
      <c r="J6" s="171">
        <v>6.9444444444444441E-3</v>
      </c>
      <c r="K6" s="119">
        <f>F6-E6+G6</f>
        <v>4.4293981481481511E-2</v>
      </c>
    </row>
    <row r="7" spans="1:18" ht="23.4" thickBot="1">
      <c r="A7" s="41">
        <f>RANK(K7,$K$6:$K$8,1)</f>
        <v>2</v>
      </c>
      <c r="B7" s="125">
        <v>69</v>
      </c>
      <c r="C7" s="116" t="str">
        <f>VLOOKUP(B7,'C,K'!A:C,2,0)</f>
        <v>Kočbatros</v>
      </c>
      <c r="D7" s="116" t="str">
        <f>VLOOKUP(B7,'C,K'!A:C,3,0)</f>
        <v>4. přístav</v>
      </c>
      <c r="E7" s="117">
        <v>0.49305555555555558</v>
      </c>
      <c r="F7" s="117">
        <v>0.5413310185185185</v>
      </c>
      <c r="G7" s="117">
        <v>2.0833333333333333E-3</v>
      </c>
      <c r="H7" s="168"/>
      <c r="I7" s="167"/>
      <c r="J7" s="169"/>
      <c r="K7" s="119">
        <f>F7-E7+G7</f>
        <v>5.0358796296296256E-2</v>
      </c>
    </row>
    <row r="8" spans="1:18" ht="23.4" thickBot="1">
      <c r="A8" s="41">
        <f>RANK(K8,$K$6:$K$8,1)</f>
        <v>3</v>
      </c>
      <c r="B8" s="125">
        <v>71</v>
      </c>
      <c r="C8" s="116" t="str">
        <f>VLOOKUP(B8,'C,K'!A:C,2,0)</f>
        <v>Netáhla</v>
      </c>
      <c r="D8" s="116" t="str">
        <f>VLOOKUP(B8,'C,K'!A:C,3,0)</f>
        <v>Regenti</v>
      </c>
      <c r="E8" s="117">
        <v>0.49444444444444446</v>
      </c>
      <c r="F8" s="117">
        <v>0.54171296296296301</v>
      </c>
      <c r="G8" s="117">
        <v>8.3333333333333332E-3</v>
      </c>
      <c r="H8" s="168"/>
      <c r="I8" s="167"/>
      <c r="J8" s="169"/>
      <c r="K8" s="119">
        <f>F8-E8+G8</f>
        <v>5.5601851851851875E-2</v>
      </c>
    </row>
    <row r="9" spans="1:18" s="113" customFormat="1" ht="129" customHeight="1" thickBot="1">
      <c r="A9" s="217" t="s">
        <v>27</v>
      </c>
      <c r="B9" s="217"/>
      <c r="C9" s="217"/>
      <c r="D9" s="217"/>
      <c r="E9" s="217"/>
      <c r="F9" s="217"/>
      <c r="G9" s="217"/>
      <c r="H9" s="217"/>
      <c r="I9" s="217"/>
      <c r="J9" s="217"/>
      <c r="K9" s="217"/>
      <c r="O9" s="112"/>
    </row>
    <row r="10" spans="1:18" s="113" customFormat="1" ht="30" customHeight="1" thickBot="1">
      <c r="A10" s="115" t="s">
        <v>13</v>
      </c>
      <c r="B10" s="114" t="s">
        <v>4</v>
      </c>
      <c r="C10" s="53" t="s">
        <v>2</v>
      </c>
      <c r="D10" s="53" t="s">
        <v>3</v>
      </c>
      <c r="E10" s="54" t="s">
        <v>18</v>
      </c>
      <c r="F10" s="53" t="s">
        <v>19</v>
      </c>
      <c r="G10" s="72" t="s">
        <v>30</v>
      </c>
      <c r="H10" s="71">
        <v>2</v>
      </c>
      <c r="I10" s="54">
        <v>3</v>
      </c>
      <c r="J10" s="73">
        <v>4</v>
      </c>
      <c r="K10" s="74" t="s">
        <v>17</v>
      </c>
      <c r="O10" s="112"/>
    </row>
    <row r="11" spans="1:18" s="113" customFormat="1" ht="30" customHeight="1" thickTop="1">
      <c r="A11" s="120" t="s">
        <v>1</v>
      </c>
      <c r="B11" s="177">
        <v>73</v>
      </c>
      <c r="C11" s="116" t="str">
        <f>VLOOKUP(B11,'C,K'!A:C,2,0)</f>
        <v>Špunt</v>
      </c>
      <c r="D11" s="116" t="str">
        <f>VLOOKUP(B11,'C,K'!A:C,3,0)</f>
        <v>Mokro + Vydry</v>
      </c>
      <c r="E11" s="150">
        <v>0.49583333333333335</v>
      </c>
      <c r="F11" s="150">
        <v>0.53724537037037035</v>
      </c>
      <c r="G11" s="150">
        <v>6.9444444444444447E-4</v>
      </c>
      <c r="H11" s="170"/>
      <c r="I11" s="150"/>
      <c r="J11" s="171"/>
      <c r="K11" s="119">
        <f t="shared" ref="K11" si="1">F11-E11+G11</f>
        <v>4.2106481481481439E-2</v>
      </c>
      <c r="O11" s="112"/>
    </row>
    <row r="12" spans="1:18" s="113" customFormat="1" ht="30" customHeight="1">
      <c r="A12" s="180"/>
      <c r="B12" s="180"/>
      <c r="C12" s="180"/>
      <c r="D12" s="180"/>
      <c r="E12" s="180"/>
      <c r="F12" s="180"/>
      <c r="G12" s="180"/>
      <c r="H12" s="180"/>
      <c r="I12" s="180"/>
      <c r="J12" s="180"/>
      <c r="K12" s="180"/>
      <c r="O12" s="112"/>
    </row>
    <row r="13" spans="1:18" ht="125.25" customHeight="1" thickBot="1">
      <c r="A13" s="217" t="s">
        <v>7</v>
      </c>
      <c r="B13" s="217"/>
      <c r="C13" s="217"/>
      <c r="D13" s="217"/>
      <c r="E13" s="217"/>
      <c r="F13" s="217"/>
      <c r="G13" s="217"/>
      <c r="H13" s="217"/>
      <c r="I13" s="217"/>
      <c r="J13" s="217"/>
      <c r="K13" s="217"/>
    </row>
    <row r="14" spans="1:18" ht="47.25" customHeight="1" thickBot="1">
      <c r="A14" s="115" t="s">
        <v>13</v>
      </c>
      <c r="B14" s="114" t="s">
        <v>4</v>
      </c>
      <c r="C14" s="53" t="s">
        <v>2</v>
      </c>
      <c r="D14" s="53" t="s">
        <v>3</v>
      </c>
      <c r="E14" s="54" t="s">
        <v>18</v>
      </c>
      <c r="F14" s="53" t="s">
        <v>0</v>
      </c>
      <c r="G14" s="72" t="s">
        <v>30</v>
      </c>
      <c r="H14" s="71">
        <v>2</v>
      </c>
      <c r="I14" s="54">
        <v>3</v>
      </c>
      <c r="J14" s="73">
        <v>4</v>
      </c>
      <c r="K14" s="74" t="s">
        <v>17</v>
      </c>
    </row>
    <row r="15" spans="1:18" ht="21.75" customHeight="1" thickTop="1">
      <c r="A15" s="41">
        <f t="shared" ref="A15:A22" si="2">RANK(K15,$K$15:$K$22,1)</f>
        <v>1</v>
      </c>
      <c r="B15" s="121">
        <v>74</v>
      </c>
      <c r="C15" s="116" t="str">
        <f>VLOOKUP(B15,'C,K'!A:C,2,0)</f>
        <v>Kozel</v>
      </c>
      <c r="D15" s="178" t="str">
        <f>VLOOKUP(B15,'C,K'!A:C,3,0)</f>
        <v>VTO Tygři</v>
      </c>
      <c r="E15" s="117">
        <v>0.4680555555555555</v>
      </c>
      <c r="F15" s="117">
        <v>0.49577546296296293</v>
      </c>
      <c r="G15" s="117">
        <v>0</v>
      </c>
      <c r="H15" s="117">
        <v>6.9444444444444441E-3</v>
      </c>
      <c r="I15" s="117">
        <v>0</v>
      </c>
      <c r="J15" s="118">
        <v>0</v>
      </c>
      <c r="K15" s="119">
        <f t="shared" ref="K15:K22" si="3">F15-E15+G15</f>
        <v>2.7719907407407429E-2</v>
      </c>
    </row>
    <row r="16" spans="1:18" ht="19.5" customHeight="1">
      <c r="A16" s="41">
        <f t="shared" si="2"/>
        <v>2</v>
      </c>
      <c r="B16" s="121">
        <v>79</v>
      </c>
      <c r="C16" s="122" t="str">
        <f>VLOOKUP(B16,'C,K'!A:C,2,0)</f>
        <v>Óňa</v>
      </c>
      <c r="D16" s="172" t="str">
        <f>VLOOKUP(B16,'C,K'!A:C,3,0)</f>
        <v>4. přístav</v>
      </c>
      <c r="E16" s="117">
        <v>0.47152777777777777</v>
      </c>
      <c r="F16" s="123">
        <v>0.50018518518518518</v>
      </c>
      <c r="G16" s="117">
        <v>6.9444444444444447E-4</v>
      </c>
      <c r="H16" s="123"/>
      <c r="I16" s="123"/>
      <c r="J16" s="124"/>
      <c r="K16" s="119">
        <f t="shared" si="3"/>
        <v>2.9351851851851855E-2</v>
      </c>
    </row>
    <row r="17" spans="1:11" ht="19.5" customHeight="1">
      <c r="A17" s="41">
        <f t="shared" si="2"/>
        <v>3</v>
      </c>
      <c r="B17" s="121">
        <v>77</v>
      </c>
      <c r="C17" s="122" t="str">
        <f>VLOOKUP(B17,'C,K'!A:C,2,0)</f>
        <v>Koza</v>
      </c>
      <c r="D17" s="122" t="str">
        <f>VLOOKUP(B17,'C,K'!A:C,3,0)</f>
        <v>VTO Tygři</v>
      </c>
      <c r="E17" s="117">
        <v>0.47013888888888888</v>
      </c>
      <c r="F17" s="123">
        <v>0.50013888888888891</v>
      </c>
      <c r="G17" s="117">
        <v>0</v>
      </c>
      <c r="H17" s="123">
        <v>6.9444444444444441E-3</v>
      </c>
      <c r="I17" s="123">
        <v>0</v>
      </c>
      <c r="J17" s="124">
        <v>0</v>
      </c>
      <c r="K17" s="119">
        <f t="shared" si="3"/>
        <v>3.0000000000000027E-2</v>
      </c>
    </row>
    <row r="18" spans="1:11" ht="19.5" customHeight="1">
      <c r="A18" s="41">
        <f t="shared" si="2"/>
        <v>4</v>
      </c>
      <c r="B18" s="121">
        <v>75</v>
      </c>
      <c r="C18" s="122" t="str">
        <f>VLOOKUP(B18,'C,K'!A:C,2,0)</f>
        <v>Gaius</v>
      </c>
      <c r="D18" s="172" t="str">
        <f>VLOOKUP(B18,'C,K'!A:C,3,0)</f>
        <v>4. přístav</v>
      </c>
      <c r="E18" s="117">
        <v>0.46875</v>
      </c>
      <c r="F18" s="123">
        <v>0.50042824074074077</v>
      </c>
      <c r="G18" s="117">
        <v>0</v>
      </c>
      <c r="H18" s="123">
        <v>6.9444444444444441E-3</v>
      </c>
      <c r="I18" s="123">
        <v>0</v>
      </c>
      <c r="J18" s="124">
        <v>0</v>
      </c>
      <c r="K18" s="119">
        <f t="shared" si="3"/>
        <v>3.1678240740740771E-2</v>
      </c>
    </row>
    <row r="19" spans="1:11" ht="21.75" customHeight="1">
      <c r="A19" s="41">
        <f t="shared" si="2"/>
        <v>5</v>
      </c>
      <c r="B19" s="121">
        <v>78</v>
      </c>
      <c r="C19" s="122" t="str">
        <f>VLOOKUP(B19,'C,K'!A:C,2,0)</f>
        <v>Potapěč</v>
      </c>
      <c r="D19" s="172" t="str">
        <f>VLOOKUP(B19,'C,K'!A:C,3,0)</f>
        <v>VTO Tygři</v>
      </c>
      <c r="E19" s="117">
        <v>0.47083333333333338</v>
      </c>
      <c r="F19" s="123">
        <v>0.50170138888888893</v>
      </c>
      <c r="G19" s="117">
        <v>1.3888888888888889E-3</v>
      </c>
      <c r="H19" s="123">
        <v>6.9444444444444441E-3</v>
      </c>
      <c r="I19" s="123">
        <v>0</v>
      </c>
      <c r="J19" s="124">
        <v>0</v>
      </c>
      <c r="K19" s="119">
        <f t="shared" si="3"/>
        <v>3.2256944444444442E-2</v>
      </c>
    </row>
    <row r="20" spans="1:11" ht="21.75" customHeight="1">
      <c r="A20" s="41">
        <f t="shared" si="2"/>
        <v>6</v>
      </c>
      <c r="B20" s="121">
        <v>81</v>
      </c>
      <c r="C20" s="122" t="str">
        <f>VLOOKUP(B20,'C,K'!A:C,2,0)</f>
        <v>Banán</v>
      </c>
      <c r="D20" s="172" t="str">
        <f>VLOOKUP(B20,'C,K'!A:C,3,0)</f>
        <v>4. přístav</v>
      </c>
      <c r="E20" s="117">
        <v>0.47291666666666665</v>
      </c>
      <c r="F20" s="123">
        <v>0.50518518518518518</v>
      </c>
      <c r="G20" s="117">
        <v>0</v>
      </c>
      <c r="H20" s="123">
        <v>6.9444444444444441E-3</v>
      </c>
      <c r="I20" s="123">
        <v>0</v>
      </c>
      <c r="J20" s="124">
        <v>0</v>
      </c>
      <c r="K20" s="119">
        <f t="shared" si="3"/>
        <v>3.226851851851853E-2</v>
      </c>
    </row>
    <row r="21" spans="1:11" ht="21.75" customHeight="1">
      <c r="A21" s="41">
        <f t="shared" si="2"/>
        <v>7</v>
      </c>
      <c r="B21" s="121">
        <v>80</v>
      </c>
      <c r="C21" s="122" t="str">
        <f>VLOOKUP(B21,'C,K'!A:C,2,0)</f>
        <v>No tak nevim</v>
      </c>
      <c r="D21" s="172" t="str">
        <f>VLOOKUP(B21,'C,K'!A:C,3,0)</f>
        <v>Mokro + Vydry</v>
      </c>
      <c r="E21" s="117">
        <v>0.47222222222222227</v>
      </c>
      <c r="F21" s="123">
        <v>0.5050810185185185</v>
      </c>
      <c r="G21" s="117">
        <v>6.9444444444444447E-4</v>
      </c>
      <c r="H21" s="123"/>
      <c r="I21" s="123"/>
      <c r="J21" s="124"/>
      <c r="K21" s="119">
        <f t="shared" si="3"/>
        <v>3.3553240740740675E-2</v>
      </c>
    </row>
    <row r="22" spans="1:11" ht="21.75" customHeight="1">
      <c r="A22" s="41">
        <f t="shared" si="2"/>
        <v>8</v>
      </c>
      <c r="B22" s="121">
        <v>76</v>
      </c>
      <c r="C22" s="122" t="str">
        <f>VLOOKUP(B22,'C,K'!A:C,2,0)</f>
        <v>Noname</v>
      </c>
      <c r="D22" s="172" t="str">
        <f>VLOOKUP(B22,'C,K'!A:C,3,0)</f>
        <v>4. přístav</v>
      </c>
      <c r="E22" s="117">
        <v>0.4694444444444445</v>
      </c>
      <c r="F22" s="123">
        <v>0.50437500000000002</v>
      </c>
      <c r="G22" s="117">
        <v>6.9444444444444447E-4</v>
      </c>
      <c r="H22" s="123">
        <v>6.9444444444444441E-3</v>
      </c>
      <c r="I22" s="123">
        <v>0</v>
      </c>
      <c r="J22" s="124">
        <v>0</v>
      </c>
      <c r="K22" s="119">
        <f t="shared" si="3"/>
        <v>3.5624999999999962E-2</v>
      </c>
    </row>
    <row r="23" spans="1:11">
      <c r="H23" s="47"/>
      <c r="I23" s="50"/>
      <c r="J23" s="9"/>
    </row>
    <row r="24" spans="1:11" ht="16.2" thickBot="1">
      <c r="G24" s="9" t="s">
        <v>40</v>
      </c>
      <c r="H24" s="47"/>
      <c r="I24" s="50"/>
      <c r="J24" s="9"/>
      <c r="K24" s="75">
        <v>6.9444444444444434E-2</v>
      </c>
    </row>
    <row r="25" spans="1:11">
      <c r="H25" s="47"/>
      <c r="I25" s="50"/>
      <c r="J25" s="9"/>
    </row>
    <row r="26" spans="1:11">
      <c r="H26" s="47"/>
      <c r="I26" s="50"/>
      <c r="J26" s="9"/>
    </row>
    <row r="27" spans="1:11">
      <c r="H27" s="47"/>
      <c r="I27" s="50"/>
      <c r="J27" s="9"/>
    </row>
    <row r="28" spans="1:11">
      <c r="J28" s="9"/>
    </row>
    <row r="29" spans="1:11">
      <c r="J29" s="9"/>
    </row>
    <row r="30" spans="1:11">
      <c r="J30" s="9"/>
    </row>
  </sheetData>
  <autoFilter ref="A14:R14">
    <sortState ref="A20:R25">
      <sortCondition ref="K19"/>
    </sortState>
  </autoFilter>
  <sortState ref="A15:K22">
    <sortCondition ref="A15:A22"/>
  </sortState>
  <mergeCells count="4">
    <mergeCell ref="A1:K1"/>
    <mergeCell ref="A4:K4"/>
    <mergeCell ref="A13:K13"/>
    <mergeCell ref="A9:K9"/>
  </mergeCells>
  <phoneticPr fontId="0" type="noConversion"/>
  <conditionalFormatting sqref="K15:K22 K6:K8 K3">
    <cfRule type="cellIs" dxfId="3" priority="6" stopIfTrue="1" operator="greaterThan">
      <formula>$K$24</formula>
    </cfRule>
  </conditionalFormatting>
  <conditionalFormatting sqref="K11">
    <cfRule type="cellIs" dxfId="2" priority="1" stopIfTrue="1" operator="greaterThan">
      <formula>$K$24</formula>
    </cfRule>
  </conditionalFormatting>
  <printOptions horizontalCentered="1"/>
  <pageMargins left="0.35" right="0.42" top="0.1" bottom="0.46" header="7.0000000000000007E-2" footer="0.46"/>
  <pageSetup paperSize="9" scale="93" orientation="landscape" r:id="rId1"/>
  <headerFooter alignWithMargins="0"/>
  <rowBreaks count="1" manualBreakCount="1">
    <brk id="11" max="10" man="1"/>
  </rowBreaks>
  <colBreaks count="1" manualBreakCount="1">
    <brk id="11" max="27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E13"/>
  <sheetViews>
    <sheetView view="pageBreakPreview" zoomScale="85" zoomScaleSheetLayoutView="85" workbookViewId="0">
      <selection activeCell="C6" sqref="C6"/>
    </sheetView>
  </sheetViews>
  <sheetFormatPr defaultRowHeight="13.2"/>
  <cols>
    <col min="1" max="1" width="6.44140625" customWidth="1"/>
    <col min="2" max="2" width="7.109375" customWidth="1"/>
    <col min="3" max="3" width="70.44140625" customWidth="1"/>
    <col min="4" max="4" width="22.5546875" customWidth="1"/>
    <col min="5" max="5" width="18.77734375" customWidth="1"/>
    <col min="6" max="6" width="17" customWidth="1"/>
  </cols>
  <sheetData>
    <row r="1" spans="1:5" ht="90.6" thickBot="1">
      <c r="A1" s="220" t="s">
        <v>24</v>
      </c>
      <c r="B1" s="220"/>
      <c r="C1" s="220"/>
      <c r="D1" s="220"/>
      <c r="E1" s="205" t="s">
        <v>148</v>
      </c>
    </row>
    <row r="2" spans="1:5" ht="35.4" thickBot="1">
      <c r="A2" s="134" t="s">
        <v>13</v>
      </c>
      <c r="B2" s="135" t="s">
        <v>41</v>
      </c>
      <c r="C2" s="135" t="s">
        <v>2</v>
      </c>
      <c r="D2" s="135" t="s">
        <v>3</v>
      </c>
      <c r="E2" s="136" t="s">
        <v>20</v>
      </c>
    </row>
    <row r="3" spans="1:5" ht="21.6" thickTop="1">
      <c r="A3" s="137">
        <v>1</v>
      </c>
      <c r="B3" s="76">
        <v>34</v>
      </c>
      <c r="C3" s="206" t="str">
        <f>VLOOKUP(B3,D!A:D,2,0)</f>
        <v>Pomidori cafe bez skórki</v>
      </c>
      <c r="D3" s="101" t="str">
        <f>VLOOKUP(B3,D!A:D,3,0)</f>
        <v>Mokro</v>
      </c>
      <c r="E3" s="138">
        <v>0.84722222222222221</v>
      </c>
    </row>
    <row r="4" spans="1:5" ht="21">
      <c r="A4" s="139">
        <v>2</v>
      </c>
      <c r="B4" s="76">
        <v>32</v>
      </c>
      <c r="C4" s="207" t="str">
        <f>VLOOKUP(B4,D!A:D,2,0)</f>
        <v>Kráska a zvíře</v>
      </c>
      <c r="D4" s="76" t="str">
        <f>VLOOKUP(B4,D!A:D,3,0)</f>
        <v>Vydry a Mokro</v>
      </c>
      <c r="E4" s="140">
        <v>0.85</v>
      </c>
    </row>
    <row r="5" spans="1:5" ht="21">
      <c r="A5" s="139">
        <v>3</v>
      </c>
      <c r="B5" s="76">
        <v>37</v>
      </c>
      <c r="C5" s="207" t="str">
        <f>VLOOKUP(B5,D!A:D,2,0)</f>
        <v>Hustej albatrosí bobr</v>
      </c>
      <c r="D5" s="76" t="str">
        <f>VLOOKUP(B5,D!A:D,3,0)</f>
        <v>4. přístav</v>
      </c>
      <c r="E5" s="140">
        <v>0.8520833333333333</v>
      </c>
    </row>
    <row r="6" spans="1:5" ht="21">
      <c r="A6" s="139">
        <v>4</v>
      </c>
      <c r="B6" s="76">
        <v>26</v>
      </c>
      <c r="C6" s="207" t="str">
        <f>VLOOKUP(B6,D!A:D,2,0)</f>
        <v>Rychlík č. 256 společnosti České dráhy bude opožděn z důvodu utrpení posádky</v>
      </c>
      <c r="D6" s="76" t="str">
        <f>VLOOKUP(B6,D!A:D,3,0)</f>
        <v>VTO Neptun</v>
      </c>
      <c r="E6" s="140">
        <v>0.85277777777777775</v>
      </c>
    </row>
    <row r="7" spans="1:5" ht="21">
      <c r="A7" s="139">
        <v>5</v>
      </c>
      <c r="B7" s="76">
        <v>28</v>
      </c>
      <c r="C7" s="207" t="str">
        <f>VLOOKUP(B7,D!A:D,2,0)</f>
        <v>Pět minut zpoždění</v>
      </c>
      <c r="D7" s="76" t="str">
        <f>VLOOKUP(B7,D!A:D,3,0)</f>
        <v>Práčata</v>
      </c>
      <c r="E7" s="140">
        <v>0.85300925925925919</v>
      </c>
    </row>
    <row r="8" spans="1:5" ht="21">
      <c r="A8" s="139">
        <v>6</v>
      </c>
      <c r="B8" s="76">
        <v>29</v>
      </c>
      <c r="C8" s="207" t="str">
        <f>VLOOKUP(B8,D!A:D,2,0)</f>
        <v>Es ist mein Scheise</v>
      </c>
      <c r="D8" s="76" t="str">
        <f>VLOOKUP(B8,D!A:D,3,0)</f>
        <v>Práčata</v>
      </c>
      <c r="E8" s="140">
        <v>0.85324074074074074</v>
      </c>
    </row>
    <row r="9" spans="1:5" ht="21">
      <c r="A9" s="139">
        <v>7</v>
      </c>
      <c r="B9" s="76">
        <v>27</v>
      </c>
      <c r="C9" s="207" t="str">
        <f>VLOOKUP(B9,D!A:D,2,0)</f>
        <v>Na poslední chvíli</v>
      </c>
      <c r="D9" s="76" t="str">
        <f>VLOOKUP(B9,D!A:D,3,0)</f>
        <v>VTO Neptun</v>
      </c>
      <c r="E9" s="140">
        <v>0.8534722222222223</v>
      </c>
    </row>
    <row r="10" spans="1:5" ht="21">
      <c r="A10" s="139">
        <v>8</v>
      </c>
      <c r="B10" s="76">
        <v>38</v>
      </c>
      <c r="C10" s="207" t="str">
        <f>VLOOKUP(B10,D!A:D,2,0)</f>
        <v>Za rok boháči</v>
      </c>
      <c r="D10" s="76" t="str">
        <f>VLOOKUP(B10,D!A:D,3,0)</f>
        <v>Práčata</v>
      </c>
      <c r="E10" s="140">
        <v>0.85833333333333339</v>
      </c>
    </row>
    <row r="11" spans="1:5" ht="21">
      <c r="A11" s="139">
        <v>9</v>
      </c>
      <c r="B11" s="76">
        <v>36</v>
      </c>
      <c r="C11" s="207" t="str">
        <f>VLOOKUP(B11,D!A:D,2,0)</f>
        <v>Vyjetý jelita</v>
      </c>
      <c r="D11" s="76" t="str">
        <f>VLOOKUP(B11,D!A:D,3,0)</f>
        <v>Lvíčata</v>
      </c>
      <c r="E11" s="140">
        <v>0.86041666666666661</v>
      </c>
    </row>
    <row r="12" spans="1:5" ht="21">
      <c r="A12" s="139">
        <v>10</v>
      </c>
      <c r="B12" s="76">
        <v>35</v>
      </c>
      <c r="C12" s="207" t="str">
        <f>VLOOKUP(B12,D!A:D,2,0)</f>
        <v>Kačena kazí zábavu</v>
      </c>
      <c r="D12" s="76" t="str">
        <f>VLOOKUP(B12,D!A:D,3,0)</f>
        <v>Mokro</v>
      </c>
      <c r="E12" s="140">
        <v>0.8618055555555556</v>
      </c>
    </row>
    <row r="13" spans="1:5" ht="21">
      <c r="A13" s="139">
        <v>11</v>
      </c>
      <c r="B13" s="76">
        <v>31</v>
      </c>
      <c r="C13" s="207" t="str">
        <f>VLOOKUP(B13,D!A:D,2,0)</f>
        <v>Loď bude opožděna z důvodu ztráty lopatky na uhlí</v>
      </c>
      <c r="D13" s="76" t="str">
        <f>VLOOKUP(B13,D!A:D,3,0)</f>
        <v>VTO Neptun</v>
      </c>
      <c r="E13" s="140">
        <v>0.86319444444444438</v>
      </c>
    </row>
  </sheetData>
  <autoFilter ref="A2:E13">
    <sortState ref="A3:E13">
      <sortCondition ref="E2:E13"/>
    </sortState>
  </autoFilter>
  <mergeCells count="1">
    <mergeCell ref="A1:D1"/>
  </mergeCells>
  <phoneticPr fontId="0" type="noConversion"/>
  <pageMargins left="0.75" right="0.75" top="1" bottom="1" header="0.4921259845" footer="0.4921259845"/>
  <pageSetup paperSize="9" scale="105" orientation="landscape" horizontalDpi="4294967293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3"/>
  <sheetViews>
    <sheetView zoomScale="55" zoomScaleNormal="55" workbookViewId="0">
      <selection activeCell="F7" sqref="F7"/>
    </sheetView>
  </sheetViews>
  <sheetFormatPr defaultRowHeight="13.2"/>
  <cols>
    <col min="1" max="1" width="18.44140625" customWidth="1"/>
    <col min="2" max="2" width="28.77734375" customWidth="1"/>
    <col min="3" max="3" width="55" customWidth="1"/>
    <col min="4" max="4" width="21.21875" customWidth="1"/>
    <col min="5" max="6" width="23.109375" customWidth="1"/>
  </cols>
  <sheetData>
    <row r="1" spans="1:6" ht="90">
      <c r="A1" s="155" t="s">
        <v>149</v>
      </c>
      <c r="B1" s="156"/>
      <c r="C1" s="156"/>
      <c r="D1" s="156"/>
      <c r="E1" s="156"/>
      <c r="F1" s="157"/>
    </row>
    <row r="2" spans="1:6">
      <c r="A2" s="158"/>
      <c r="B2" s="111"/>
      <c r="C2" s="111"/>
      <c r="D2" s="111"/>
      <c r="E2" s="111"/>
      <c r="F2" s="159"/>
    </row>
    <row r="3" spans="1:6" ht="13.8" thickBot="1">
      <c r="A3" s="158"/>
      <c r="B3" s="111"/>
      <c r="C3" s="111"/>
      <c r="D3" s="111"/>
      <c r="E3" s="111"/>
      <c r="F3" s="159"/>
    </row>
    <row r="4" spans="1:6" ht="56.4">
      <c r="A4" s="161" t="s">
        <v>4</v>
      </c>
      <c r="B4" s="160" t="s">
        <v>50</v>
      </c>
      <c r="C4" s="162" t="s">
        <v>2</v>
      </c>
      <c r="D4" s="162" t="s">
        <v>150</v>
      </c>
      <c r="E4" s="162" t="s">
        <v>151</v>
      </c>
      <c r="F4" s="162" t="s">
        <v>152</v>
      </c>
    </row>
    <row r="5" spans="1:6" ht="30">
      <c r="A5" s="213">
        <v>10</v>
      </c>
      <c r="B5" s="214">
        <f>TIME(0,SUM(D5:F5),0)</f>
        <v>2.0833333333333332E-2</v>
      </c>
      <c r="C5" s="215" t="str">
        <f>VLOOKUP(A5,B!A:C,2,0)</f>
        <v>My to jednou vyhrajem</v>
      </c>
      <c r="D5" s="215">
        <v>10</v>
      </c>
      <c r="E5" s="215">
        <v>10</v>
      </c>
      <c r="F5" s="215">
        <v>10</v>
      </c>
    </row>
    <row r="6" spans="1:6" ht="30">
      <c r="A6" s="163">
        <v>11</v>
      </c>
      <c r="B6" s="212">
        <f t="shared" ref="B6:B19" si="0">TIME(0,SUM(D6:F6),0)</f>
        <v>1.3888888888888889E-3</v>
      </c>
      <c r="C6" s="164" t="str">
        <f>VLOOKUP(A6,B!A:C,2,0)</f>
        <v>Šlechtična</v>
      </c>
      <c r="D6" s="164">
        <v>0</v>
      </c>
      <c r="E6" s="164">
        <v>2</v>
      </c>
      <c r="F6" s="164">
        <v>0</v>
      </c>
    </row>
    <row r="7" spans="1:6" ht="30">
      <c r="A7" s="163">
        <v>12</v>
      </c>
      <c r="B7" s="212">
        <f t="shared" si="0"/>
        <v>2.0833333333333333E-3</v>
      </c>
      <c r="C7" s="164" t="str">
        <f>VLOOKUP(A7,B!A:C,2,0)</f>
        <v>Bobříci</v>
      </c>
      <c r="D7" s="164">
        <v>0</v>
      </c>
      <c r="E7" s="164">
        <v>2</v>
      </c>
      <c r="F7" s="164">
        <v>1</v>
      </c>
    </row>
    <row r="8" spans="1:6" ht="30">
      <c r="A8" s="163">
        <v>13</v>
      </c>
      <c r="B8" s="212">
        <f t="shared" si="0"/>
        <v>2.0833333333333333E-3</v>
      </c>
      <c r="C8" s="164" t="str">
        <f>VLOOKUP(A8,B!A:C,2,0)</f>
        <v>Ohnivý draci</v>
      </c>
      <c r="D8" s="164">
        <v>1</v>
      </c>
      <c r="E8" s="164">
        <v>2</v>
      </c>
      <c r="F8" s="164">
        <v>0</v>
      </c>
    </row>
    <row r="9" spans="1:6" ht="30">
      <c r="A9" s="163">
        <v>14</v>
      </c>
      <c r="B9" s="212">
        <f t="shared" si="0"/>
        <v>2.7777777777777779E-3</v>
      </c>
      <c r="C9" s="164" t="str">
        <f>VLOOKUP(A9,B!A:C,2,0)</f>
        <v>Na zdar!</v>
      </c>
      <c r="D9" s="164">
        <v>0</v>
      </c>
      <c r="E9" s="164">
        <v>2</v>
      </c>
      <c r="F9" s="164">
        <v>2</v>
      </c>
    </row>
    <row r="10" spans="1:6" ht="30">
      <c r="A10" s="163">
        <v>15</v>
      </c>
      <c r="B10" s="212">
        <f t="shared" si="0"/>
        <v>2.0833333333333333E-3</v>
      </c>
      <c r="C10" s="164" t="str">
        <f>VLOOKUP(A10,B!A:C,2,0)</f>
        <v>Albatros 1</v>
      </c>
      <c r="D10" s="164">
        <v>1</v>
      </c>
      <c r="E10" s="164">
        <v>2</v>
      </c>
      <c r="F10" s="164">
        <v>0</v>
      </c>
    </row>
    <row r="11" spans="1:6" ht="30">
      <c r="A11" s="163">
        <v>16</v>
      </c>
      <c r="B11" s="212">
        <f t="shared" si="0"/>
        <v>8.3333333333333332E-3</v>
      </c>
      <c r="C11" s="164" t="str">
        <f>VLOOKUP(A11,B!A:C,2,0)</f>
        <v>Zeptáme se strýčka googla</v>
      </c>
      <c r="D11" s="164">
        <v>10</v>
      </c>
      <c r="E11" s="164">
        <v>2</v>
      </c>
      <c r="F11" s="164">
        <v>0</v>
      </c>
    </row>
    <row r="12" spans="1:6" ht="30">
      <c r="A12" s="163">
        <v>17</v>
      </c>
      <c r="B12" s="212">
        <f t="shared" si="0"/>
        <v>1.3888888888888889E-3</v>
      </c>
      <c r="C12" s="164" t="str">
        <f>VLOOKUP(A12,B!A:C,2,0)</f>
        <v>Járova desítka</v>
      </c>
      <c r="D12" s="164">
        <v>0</v>
      </c>
      <c r="E12" s="164">
        <v>2</v>
      </c>
      <c r="F12" s="164">
        <v>0</v>
      </c>
    </row>
    <row r="13" spans="1:6" ht="30">
      <c r="A13" s="163">
        <v>18</v>
      </c>
      <c r="B13" s="212">
        <f t="shared" si="0"/>
        <v>2.0833333333333333E-3</v>
      </c>
      <c r="C13" s="164" t="str">
        <f>VLOOKUP(A13,B!A:C,2,0)</f>
        <v>Albatros 1000</v>
      </c>
      <c r="D13" s="164">
        <v>1</v>
      </c>
      <c r="E13" s="164">
        <v>2</v>
      </c>
      <c r="F13" s="164">
        <v>0</v>
      </c>
    </row>
    <row r="14" spans="1:6" ht="30">
      <c r="A14" s="163">
        <v>19</v>
      </c>
      <c r="B14" s="212">
        <f t="shared" si="0"/>
        <v>1.3888888888888889E-3</v>
      </c>
      <c r="C14" s="164" t="str">
        <f>VLOOKUP(A14,B!A:C,2,0)</f>
        <v>Bobři B</v>
      </c>
      <c r="D14" s="164">
        <v>1</v>
      </c>
      <c r="E14" s="164">
        <v>1</v>
      </c>
      <c r="F14" s="164">
        <v>0</v>
      </c>
    </row>
    <row r="15" spans="1:6" ht="30">
      <c r="A15" s="163">
        <v>20</v>
      </c>
      <c r="B15" s="212">
        <f t="shared" si="0"/>
        <v>1.3888888888888889E-3</v>
      </c>
      <c r="C15" s="164" t="str">
        <f>VLOOKUP(A15,B!A:C,2,0)</f>
        <v>Pí</v>
      </c>
      <c r="D15" s="164">
        <v>0</v>
      </c>
      <c r="E15" s="164">
        <v>2</v>
      </c>
      <c r="F15" s="164">
        <v>0</v>
      </c>
    </row>
    <row r="16" spans="1:6" ht="30">
      <c r="A16" s="163">
        <v>21</v>
      </c>
      <c r="B16" s="212">
        <f t="shared" si="0"/>
        <v>6.9444444444444447E-4</v>
      </c>
      <c r="C16" s="164" t="str">
        <f>VLOOKUP(A16,B!A:C,2,0)</f>
        <v>Hele vlak!</v>
      </c>
      <c r="D16" s="164">
        <v>0</v>
      </c>
      <c r="E16" s="164">
        <v>1</v>
      </c>
      <c r="F16" s="164">
        <v>0</v>
      </c>
    </row>
    <row r="17" spans="1:6" ht="30">
      <c r="A17" s="163">
        <v>22</v>
      </c>
      <c r="B17" s="212">
        <f t="shared" si="0"/>
        <v>2.0833333333333333E-3</v>
      </c>
      <c r="C17" s="164" t="str">
        <f>VLOOKUP(A17,B!A:C,2,0)</f>
        <v>Karton ve flašce</v>
      </c>
      <c r="D17" s="164">
        <v>0</v>
      </c>
      <c r="E17" s="164">
        <v>2</v>
      </c>
      <c r="F17" s="164">
        <v>1</v>
      </c>
    </row>
    <row r="18" spans="1:6" ht="30">
      <c r="A18" s="163">
        <v>23</v>
      </c>
      <c r="B18" s="212">
        <f t="shared" si="0"/>
        <v>6.9444444444444447E-4</v>
      </c>
      <c r="C18" s="164" t="str">
        <f>VLOOKUP(A18,B!A:C,2,0)</f>
        <v>Zababa</v>
      </c>
      <c r="D18" s="164">
        <v>0</v>
      </c>
      <c r="E18" s="164">
        <v>1</v>
      </c>
      <c r="F18" s="164">
        <v>0</v>
      </c>
    </row>
    <row r="19" spans="1:6" ht="30">
      <c r="A19" s="163">
        <v>24</v>
      </c>
      <c r="B19" s="212">
        <f t="shared" si="0"/>
        <v>6.9444444444444447E-4</v>
      </c>
      <c r="C19" s="164" t="str">
        <f>VLOOKUP(A19,B!A:C,2,0)</f>
        <v>Machyno Dream team</v>
      </c>
      <c r="D19" s="164">
        <v>0</v>
      </c>
      <c r="E19" s="164">
        <v>1</v>
      </c>
      <c r="F19" s="164">
        <v>0</v>
      </c>
    </row>
    <row r="33" spans="6:6">
      <c r="F33" s="151"/>
    </row>
  </sheetData>
  <pageMargins left="0.7" right="0.7" top="0.78740157499999996" bottom="0.78740157499999996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topLeftCell="D1" zoomScale="75" zoomScaleNormal="75" zoomScalePageLayoutView="50" workbookViewId="0">
      <selection activeCell="D3" sqref="D3:Q17"/>
    </sheetView>
  </sheetViews>
  <sheetFormatPr defaultColWidth="9.109375" defaultRowHeight="15.6"/>
  <cols>
    <col min="1" max="1" width="20.6640625" style="3" customWidth="1"/>
    <col min="2" max="2" width="59.33203125" style="3" customWidth="1"/>
    <col min="3" max="3" width="50.88671875" style="3" bestFit="1" customWidth="1"/>
    <col min="4" max="4" width="21.109375" style="1" customWidth="1"/>
    <col min="5" max="5" width="22.109375" style="1" bestFit="1" customWidth="1"/>
    <col min="6" max="6" width="13.6640625" style="1" customWidth="1"/>
    <col min="7" max="7" width="23.5546875" style="1" customWidth="1"/>
    <col min="8" max="8" width="14.5546875" style="1" customWidth="1"/>
    <col min="9" max="9" width="21.5546875" style="1" customWidth="1"/>
    <col min="10" max="10" width="14.5546875" style="1" customWidth="1"/>
    <col min="11" max="11" width="20.109375" style="1" customWidth="1"/>
    <col min="12" max="12" width="14.5546875" style="1" customWidth="1"/>
    <col min="13" max="13" width="24.33203125" style="1" customWidth="1"/>
    <col min="14" max="14" width="14.5546875" style="1" customWidth="1"/>
    <col min="15" max="16384" width="9.109375" style="3"/>
  </cols>
  <sheetData>
    <row r="1" spans="1:14" ht="61.2" thickBot="1">
      <c r="A1" s="60" t="s">
        <v>36</v>
      </c>
      <c r="B1" s="18"/>
      <c r="C1" s="18"/>
      <c r="D1" s="5" t="s">
        <v>38</v>
      </c>
      <c r="E1" s="5">
        <f>COUNT($A$3:$A$95)</f>
        <v>15</v>
      </c>
      <c r="F1" s="99">
        <v>36287</v>
      </c>
      <c r="G1" s="5"/>
      <c r="H1" s="99">
        <v>37135</v>
      </c>
      <c r="I1" s="5"/>
      <c r="J1" s="99"/>
      <c r="K1" s="5"/>
      <c r="L1" s="99"/>
      <c r="M1" s="5"/>
      <c r="N1" s="99"/>
    </row>
    <row r="2" spans="1:14" s="4" customFormat="1" ht="63.6" thickBot="1">
      <c r="A2" s="22" t="s">
        <v>4</v>
      </c>
      <c r="B2" s="23" t="s">
        <v>2</v>
      </c>
      <c r="C2" s="24" t="s">
        <v>3</v>
      </c>
      <c r="D2" s="24" t="s">
        <v>8</v>
      </c>
      <c r="E2" s="24" t="s">
        <v>9</v>
      </c>
      <c r="F2" s="83" t="s">
        <v>31</v>
      </c>
      <c r="G2" s="24" t="s">
        <v>6</v>
      </c>
      <c r="H2" s="83" t="s">
        <v>31</v>
      </c>
      <c r="I2" s="24" t="s">
        <v>6</v>
      </c>
      <c r="J2" s="83" t="s">
        <v>31</v>
      </c>
      <c r="K2" s="24" t="s">
        <v>6</v>
      </c>
      <c r="L2" s="83" t="s">
        <v>31</v>
      </c>
      <c r="M2" s="24" t="s">
        <v>6</v>
      </c>
      <c r="N2" s="83" t="s">
        <v>31</v>
      </c>
    </row>
    <row r="3" spans="1:14" s="16" customFormat="1" ht="30.6" thickTop="1">
      <c r="A3" s="25">
        <v>10</v>
      </c>
      <c r="B3" s="21" t="s">
        <v>73</v>
      </c>
      <c r="C3" s="26" t="s">
        <v>44</v>
      </c>
      <c r="D3" s="19"/>
      <c r="E3" s="14"/>
      <c r="F3" s="15"/>
      <c r="G3" s="14"/>
      <c r="H3" s="15"/>
      <c r="I3" s="14"/>
      <c r="J3" s="15"/>
      <c r="K3" s="14"/>
      <c r="L3" s="15"/>
      <c r="M3" s="14"/>
      <c r="N3" s="15"/>
    </row>
    <row r="4" spans="1:14" s="16" customFormat="1" ht="30">
      <c r="A4" s="25">
        <v>11</v>
      </c>
      <c r="B4" s="21" t="s">
        <v>89</v>
      </c>
      <c r="C4" s="26" t="s">
        <v>43</v>
      </c>
      <c r="D4" s="19"/>
      <c r="E4" s="14"/>
      <c r="F4" s="15"/>
      <c r="G4" s="14"/>
      <c r="H4" s="15"/>
      <c r="I4" s="14"/>
      <c r="J4" s="15"/>
      <c r="K4" s="14"/>
      <c r="L4" s="15"/>
      <c r="M4" s="14"/>
      <c r="N4" s="15"/>
    </row>
    <row r="5" spans="1:14" s="16" customFormat="1" ht="30">
      <c r="A5" s="25">
        <v>12</v>
      </c>
      <c r="B5" s="21" t="s">
        <v>90</v>
      </c>
      <c r="C5" s="26" t="s">
        <v>49</v>
      </c>
      <c r="D5" s="19"/>
      <c r="E5" s="14"/>
      <c r="F5" s="15"/>
      <c r="G5" s="14"/>
      <c r="H5" s="15"/>
      <c r="I5" s="14"/>
      <c r="J5" s="15"/>
      <c r="K5" s="14"/>
      <c r="L5" s="15"/>
      <c r="M5" s="14"/>
      <c r="N5" s="15"/>
    </row>
    <row r="6" spans="1:14" s="16" customFormat="1" ht="30">
      <c r="A6" s="25">
        <v>13</v>
      </c>
      <c r="B6" s="21" t="s">
        <v>91</v>
      </c>
      <c r="C6" s="26" t="s">
        <v>48</v>
      </c>
      <c r="D6" s="19"/>
      <c r="E6" s="77"/>
      <c r="F6" s="15"/>
      <c r="G6" s="14"/>
      <c r="H6" s="15"/>
      <c r="I6" s="14"/>
      <c r="J6" s="15"/>
      <c r="K6" s="14"/>
      <c r="L6" s="15"/>
      <c r="M6" s="14"/>
      <c r="N6" s="15"/>
    </row>
    <row r="7" spans="1:14" s="16" customFormat="1" ht="30">
      <c r="A7" s="25">
        <v>14</v>
      </c>
      <c r="B7" s="21" t="s">
        <v>92</v>
      </c>
      <c r="C7" s="26" t="s">
        <v>42</v>
      </c>
      <c r="D7" s="19"/>
      <c r="E7" s="14"/>
      <c r="F7" s="15"/>
      <c r="G7" s="14"/>
      <c r="H7" s="15"/>
      <c r="I7" s="14"/>
      <c r="J7" s="15"/>
      <c r="K7" s="14"/>
      <c r="L7" s="15"/>
      <c r="M7" s="14"/>
      <c r="N7" s="15"/>
    </row>
    <row r="8" spans="1:14" s="16" customFormat="1" ht="30">
      <c r="A8" s="25">
        <v>15</v>
      </c>
      <c r="B8" s="21" t="s">
        <v>93</v>
      </c>
      <c r="C8" s="26" t="s">
        <v>49</v>
      </c>
      <c r="D8" s="19"/>
      <c r="E8" s="14"/>
      <c r="F8" s="15"/>
      <c r="G8" s="14"/>
      <c r="H8" s="15"/>
      <c r="I8" s="14"/>
      <c r="J8" s="15"/>
      <c r="K8" s="14"/>
      <c r="L8" s="15"/>
      <c r="M8" s="14"/>
      <c r="N8" s="15"/>
    </row>
    <row r="9" spans="1:14" s="16" customFormat="1" ht="30">
      <c r="A9" s="25">
        <v>16</v>
      </c>
      <c r="B9" s="21" t="s">
        <v>94</v>
      </c>
      <c r="C9" s="26" t="s">
        <v>42</v>
      </c>
      <c r="D9" s="19"/>
      <c r="E9" s="14"/>
      <c r="F9" s="15"/>
      <c r="G9" s="15"/>
      <c r="H9" s="15"/>
      <c r="I9" s="14"/>
      <c r="J9" s="15"/>
      <c r="K9" s="14"/>
      <c r="L9" s="15"/>
      <c r="M9" s="14"/>
      <c r="N9" s="15"/>
    </row>
    <row r="10" spans="1:14" s="16" customFormat="1" ht="30">
      <c r="A10" s="25">
        <v>17</v>
      </c>
      <c r="B10" s="21" t="s">
        <v>95</v>
      </c>
      <c r="C10" s="26" t="s">
        <v>78</v>
      </c>
      <c r="D10" s="19"/>
      <c r="E10" s="14"/>
      <c r="F10" s="15"/>
      <c r="G10" s="14"/>
      <c r="H10" s="15"/>
      <c r="I10" s="14"/>
      <c r="J10" s="15"/>
      <c r="K10" s="14"/>
      <c r="L10" s="15"/>
      <c r="M10" s="14"/>
      <c r="N10" s="15"/>
    </row>
    <row r="11" spans="1:14" s="16" customFormat="1" ht="30">
      <c r="A11" s="25">
        <v>18</v>
      </c>
      <c r="B11" s="21" t="s">
        <v>96</v>
      </c>
      <c r="C11" s="26" t="s">
        <v>49</v>
      </c>
      <c r="D11" s="19"/>
      <c r="E11" s="14"/>
      <c r="F11" s="15"/>
      <c r="G11" s="14"/>
      <c r="H11" s="15"/>
      <c r="I11" s="14"/>
      <c r="J11" s="15"/>
      <c r="K11" s="14"/>
      <c r="L11" s="15"/>
      <c r="M11" s="14"/>
      <c r="N11" s="15"/>
    </row>
    <row r="12" spans="1:14" s="16" customFormat="1" ht="30">
      <c r="A12" s="25">
        <v>19</v>
      </c>
      <c r="B12" s="21" t="s">
        <v>97</v>
      </c>
      <c r="C12" s="26" t="s">
        <v>49</v>
      </c>
      <c r="D12" s="20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14" ht="30">
      <c r="A13" s="25">
        <v>20</v>
      </c>
      <c r="B13" s="21" t="s">
        <v>98</v>
      </c>
      <c r="C13" s="26" t="s">
        <v>44</v>
      </c>
      <c r="D13" s="20"/>
      <c r="E13" s="15"/>
      <c r="F13" s="15"/>
      <c r="G13" s="15"/>
      <c r="H13" s="15"/>
      <c r="I13" s="15"/>
      <c r="J13" s="15"/>
      <c r="K13" s="15"/>
      <c r="L13" s="15"/>
      <c r="M13" s="15"/>
      <c r="N13" s="15"/>
    </row>
    <row r="14" spans="1:14" ht="30">
      <c r="A14" s="25">
        <v>21</v>
      </c>
      <c r="B14" s="21" t="s">
        <v>99</v>
      </c>
      <c r="C14" s="26" t="s">
        <v>45</v>
      </c>
      <c r="D14" s="20"/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 spans="1:14" ht="30">
      <c r="A15" s="25">
        <v>22</v>
      </c>
      <c r="B15" s="21" t="s">
        <v>100</v>
      </c>
      <c r="C15" s="26" t="s">
        <v>101</v>
      </c>
      <c r="D15" s="20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1:14" ht="30">
      <c r="A16" s="25">
        <v>23</v>
      </c>
      <c r="B16" s="21" t="s">
        <v>102</v>
      </c>
      <c r="C16" s="26" t="s">
        <v>45</v>
      </c>
      <c r="D16" s="20"/>
      <c r="E16" s="90"/>
      <c r="F16" s="15"/>
      <c r="G16" s="15"/>
      <c r="H16" s="15"/>
      <c r="I16" s="15"/>
      <c r="J16" s="15"/>
      <c r="K16" s="15"/>
      <c r="L16" s="15"/>
      <c r="M16" s="15"/>
      <c r="N16" s="15"/>
    </row>
    <row r="17" spans="1:14" ht="30">
      <c r="A17" s="25">
        <v>24</v>
      </c>
      <c r="B17" s="21" t="s">
        <v>103</v>
      </c>
      <c r="C17" s="26" t="s">
        <v>78</v>
      </c>
      <c r="D17" s="20"/>
      <c r="E17" s="91"/>
      <c r="F17" s="15"/>
      <c r="G17" s="15"/>
      <c r="H17" s="15"/>
      <c r="I17" s="15"/>
      <c r="J17" s="15"/>
      <c r="K17" s="15"/>
      <c r="L17" s="15"/>
      <c r="M17" s="15"/>
      <c r="N17" s="15"/>
    </row>
  </sheetData>
  <phoneticPr fontId="0" type="noConversion"/>
  <conditionalFormatting sqref="F3:F17 H13:H17">
    <cfRule type="cellIs" dxfId="8" priority="4" stopIfTrue="1" operator="lessThan">
      <formula>$F$1</formula>
    </cfRule>
  </conditionalFormatting>
  <conditionalFormatting sqref="H3:H12 J3:J17 N3:N17 L3:L17">
    <cfRule type="cellIs" dxfId="7" priority="5" stopIfTrue="1" operator="lessThan">
      <formula>$H$1</formula>
    </cfRule>
  </conditionalFormatting>
  <printOptions horizontalCentered="1"/>
  <pageMargins left="7.874015748031496E-2" right="0.11811023622047245" top="0.98425196850393704" bottom="0.98425196850393704" header="0.51181102362204722" footer="0.51181102362204722"/>
  <pageSetup paperSize="9" orientation="landscape" horizontalDpi="4294967293" r:id="rId1"/>
  <headerFooter alignWithMargins="0"/>
  <colBreaks count="1" manualBreakCount="1">
    <brk id="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7"/>
  <sheetViews>
    <sheetView zoomScale="55" zoomScaleNormal="70" workbookViewId="0">
      <selection activeCell="I3" sqref="I3:Q20"/>
    </sheetView>
  </sheetViews>
  <sheetFormatPr defaultColWidth="9.109375" defaultRowHeight="15.6"/>
  <cols>
    <col min="1" max="1" width="12.44140625" style="16" customWidth="1"/>
    <col min="2" max="2" width="51.88671875" style="16" bestFit="1" customWidth="1"/>
    <col min="3" max="3" width="36.33203125" style="16" customWidth="1"/>
    <col min="4" max="4" width="43.33203125" style="91" hidden="1" customWidth="1"/>
    <col min="5" max="5" width="27.88671875" style="91" hidden="1" customWidth="1"/>
    <col min="6" max="6" width="42.109375" style="91" hidden="1" customWidth="1"/>
    <col min="7" max="7" width="25.88671875" style="91" hidden="1" customWidth="1"/>
    <col min="8" max="8" width="28.5546875" style="16" customWidth="1"/>
    <col min="9" max="9" width="27.6640625" style="1" customWidth="1"/>
    <col min="10" max="10" width="21" style="1" customWidth="1"/>
    <col min="11" max="11" width="27.6640625" style="1" customWidth="1"/>
    <col min="12" max="12" width="21" style="1" customWidth="1"/>
    <col min="13" max="16384" width="9.109375" style="16"/>
  </cols>
  <sheetData>
    <row r="1" spans="1:12" s="60" customFormat="1" ht="61.2" thickBot="1">
      <c r="A1" s="60" t="s">
        <v>32</v>
      </c>
      <c r="D1" s="104" t="s">
        <v>39</v>
      </c>
      <c r="E1" s="103">
        <v>34830</v>
      </c>
      <c r="G1" s="104" t="s">
        <v>7</v>
      </c>
      <c r="H1" s="103">
        <v>36287</v>
      </c>
      <c r="I1" s="5"/>
      <c r="J1" s="99">
        <v>36287</v>
      </c>
      <c r="K1" s="5"/>
      <c r="L1" s="99">
        <v>36287</v>
      </c>
    </row>
    <row r="2" spans="1:12" s="4" customFormat="1" ht="85.2" thickBot="1">
      <c r="A2" s="27" t="s">
        <v>4</v>
      </c>
      <c r="B2" s="28" t="s">
        <v>2</v>
      </c>
      <c r="C2" s="28" t="s">
        <v>3</v>
      </c>
      <c r="D2" s="28" t="s">
        <v>6</v>
      </c>
      <c r="E2" s="98" t="s">
        <v>31</v>
      </c>
      <c r="F2" s="28" t="s">
        <v>6</v>
      </c>
      <c r="G2" s="98" t="s">
        <v>31</v>
      </c>
      <c r="H2" s="29" t="s">
        <v>11</v>
      </c>
      <c r="I2" s="24" t="s">
        <v>6</v>
      </c>
      <c r="J2" s="83" t="s">
        <v>31</v>
      </c>
      <c r="K2" s="24" t="s">
        <v>6</v>
      </c>
      <c r="L2" s="83" t="s">
        <v>31</v>
      </c>
    </row>
    <row r="3" spans="1:12" s="4" customFormat="1" ht="30.6" thickTop="1">
      <c r="A3" s="70">
        <v>69</v>
      </c>
      <c r="B3" s="66" t="s">
        <v>76</v>
      </c>
      <c r="C3" s="66" t="s">
        <v>49</v>
      </c>
      <c r="D3" s="66" t="str">
        <f>VLOOKUP(A3,'C,K'!A:H,8,0)</f>
        <v>C2Mix</v>
      </c>
      <c r="E3" s="15"/>
      <c r="F3" s="87"/>
      <c r="G3" s="15"/>
      <c r="H3" s="65" t="s">
        <v>59</v>
      </c>
      <c r="I3" s="14"/>
      <c r="J3" s="15"/>
      <c r="K3" s="14"/>
      <c r="L3" s="15"/>
    </row>
    <row r="4" spans="1:12" s="3" customFormat="1" ht="30">
      <c r="A4" s="70">
        <v>70</v>
      </c>
      <c r="B4" s="66" t="s">
        <v>72</v>
      </c>
      <c r="C4" s="66" t="s">
        <v>42</v>
      </c>
      <c r="D4" s="66" t="str">
        <f>VLOOKUP(A4,'C,K'!A:H,8,0)</f>
        <v>C2Mix</v>
      </c>
      <c r="E4" s="15"/>
      <c r="F4" s="87"/>
      <c r="G4" s="15"/>
      <c r="H4" s="65" t="s">
        <v>59</v>
      </c>
      <c r="I4" s="14"/>
      <c r="J4" s="15"/>
      <c r="K4" s="14"/>
      <c r="L4" s="15"/>
    </row>
    <row r="5" spans="1:12" s="3" customFormat="1" ht="30">
      <c r="A5" s="70">
        <v>71</v>
      </c>
      <c r="B5" s="66" t="s">
        <v>70</v>
      </c>
      <c r="C5" s="66" t="s">
        <v>71</v>
      </c>
      <c r="D5" s="66" t="str">
        <f>VLOOKUP(A5,'C,K'!A:H,8,0)</f>
        <v>C2Mix</v>
      </c>
      <c r="E5" s="15"/>
      <c r="F5" s="70"/>
      <c r="G5" s="15"/>
      <c r="H5" s="67" t="s">
        <v>59</v>
      </c>
      <c r="I5" s="14"/>
      <c r="J5" s="15"/>
      <c r="K5" s="14"/>
      <c r="L5" s="15"/>
    </row>
    <row r="6" spans="1:12" s="3" customFormat="1" ht="30">
      <c r="A6" s="70">
        <v>72</v>
      </c>
      <c r="B6" s="66" t="s">
        <v>69</v>
      </c>
      <c r="C6" s="66" t="s">
        <v>46</v>
      </c>
      <c r="D6" s="66" t="str">
        <f>VLOOKUP(A6,'C,K'!A:H,8,0)</f>
        <v>C2</v>
      </c>
      <c r="E6" s="15"/>
      <c r="F6" s="70"/>
      <c r="G6" s="15"/>
      <c r="H6" s="67" t="s">
        <v>10</v>
      </c>
      <c r="I6" s="14"/>
      <c r="J6" s="15"/>
      <c r="K6" s="14"/>
      <c r="L6" s="15"/>
    </row>
    <row r="7" spans="1:12" s="3" customFormat="1" ht="30">
      <c r="A7" s="70">
        <v>73</v>
      </c>
      <c r="B7" s="66" t="s">
        <v>68</v>
      </c>
      <c r="C7" s="66" t="s">
        <v>46</v>
      </c>
      <c r="D7" s="66" t="str">
        <f>VLOOKUP(A7,'C,K'!A:H,8,0)</f>
        <v>K1</v>
      </c>
      <c r="E7" s="15"/>
      <c r="F7" s="66"/>
      <c r="G7" s="15"/>
      <c r="H7" s="67" t="s">
        <v>27</v>
      </c>
      <c r="I7" s="14"/>
      <c r="J7" s="15"/>
      <c r="K7" s="14"/>
      <c r="L7" s="15"/>
    </row>
    <row r="8" spans="1:12" s="13" customFormat="1" ht="30">
      <c r="A8" s="70">
        <v>74</v>
      </c>
      <c r="B8" s="66" t="s">
        <v>67</v>
      </c>
      <c r="C8" s="66" t="s">
        <v>44</v>
      </c>
      <c r="D8" s="66" t="str">
        <f>VLOOKUP(A8,'C,K'!A:H,8,0)</f>
        <v>K1M</v>
      </c>
      <c r="E8" s="15"/>
      <c r="F8" s="66"/>
      <c r="G8" s="15"/>
      <c r="H8" s="67" t="s">
        <v>7</v>
      </c>
      <c r="I8" s="14"/>
      <c r="J8" s="15"/>
      <c r="K8" s="14"/>
      <c r="L8" s="15"/>
    </row>
    <row r="9" spans="1:12" s="3" customFormat="1" ht="30">
      <c r="A9" s="70">
        <v>75</v>
      </c>
      <c r="B9" s="66" t="s">
        <v>58</v>
      </c>
      <c r="C9" s="66" t="s">
        <v>49</v>
      </c>
      <c r="D9" s="66" t="str">
        <f>VLOOKUP(A9,'C,K'!A:H,8,0)</f>
        <v>K1M</v>
      </c>
      <c r="E9" s="15"/>
      <c r="F9" s="66"/>
      <c r="G9" s="15"/>
      <c r="H9" s="67" t="s">
        <v>7</v>
      </c>
      <c r="I9" s="14"/>
      <c r="J9" s="15"/>
      <c r="K9" s="14"/>
      <c r="L9" s="15"/>
    </row>
    <row r="10" spans="1:12" ht="30">
      <c r="A10" s="70">
        <v>76</v>
      </c>
      <c r="B10" s="66" t="s">
        <v>66</v>
      </c>
      <c r="C10" s="66" t="s">
        <v>49</v>
      </c>
      <c r="D10" s="66" t="str">
        <f>VLOOKUP(A10,'C,K'!A:H,8,0)</f>
        <v>K1M</v>
      </c>
      <c r="E10" s="15"/>
      <c r="F10" s="70"/>
      <c r="G10" s="15"/>
      <c r="H10" s="67" t="s">
        <v>7</v>
      </c>
      <c r="I10" s="14"/>
      <c r="J10" s="15"/>
      <c r="K10" s="14"/>
      <c r="L10" s="15"/>
    </row>
    <row r="11" spans="1:12" ht="30">
      <c r="A11" s="70">
        <v>77</v>
      </c>
      <c r="B11" s="66" t="s">
        <v>65</v>
      </c>
      <c r="C11" s="66" t="s">
        <v>44</v>
      </c>
      <c r="D11" s="66" t="str">
        <f>VLOOKUP(A11,'C,K'!A:H,8,0)</f>
        <v>K1M</v>
      </c>
      <c r="E11" s="15"/>
      <c r="F11" s="70"/>
      <c r="G11" s="15"/>
      <c r="H11" s="67" t="s">
        <v>7</v>
      </c>
      <c r="I11" s="14"/>
      <c r="J11" s="15"/>
      <c r="K11" s="14"/>
      <c r="L11" s="15"/>
    </row>
    <row r="12" spans="1:12" ht="30">
      <c r="A12" s="70">
        <v>78</v>
      </c>
      <c r="B12" s="66" t="s">
        <v>64</v>
      </c>
      <c r="C12" s="66" t="s">
        <v>44</v>
      </c>
      <c r="D12" s="66" t="str">
        <f>VLOOKUP(A12,'C,K'!A:H,8,0)</f>
        <v>K1M</v>
      </c>
      <c r="E12" s="15"/>
      <c r="F12" s="66"/>
      <c r="G12" s="15"/>
      <c r="H12" s="67" t="s">
        <v>7</v>
      </c>
      <c r="I12" s="14"/>
      <c r="J12" s="15"/>
      <c r="K12" s="14"/>
      <c r="L12" s="15"/>
    </row>
    <row r="13" spans="1:12" ht="30">
      <c r="A13" s="70">
        <v>79</v>
      </c>
      <c r="B13" s="66" t="s">
        <v>63</v>
      </c>
      <c r="C13" s="66" t="s">
        <v>49</v>
      </c>
      <c r="D13" s="66" t="str">
        <f>VLOOKUP(A13,'C,K'!A:H,8,0)</f>
        <v>K1M</v>
      </c>
      <c r="E13" s="15"/>
      <c r="F13" s="70"/>
      <c r="G13" s="15"/>
      <c r="H13" s="67" t="s">
        <v>7</v>
      </c>
      <c r="I13" s="14"/>
      <c r="J13" s="15"/>
      <c r="K13" s="14"/>
      <c r="L13" s="15"/>
    </row>
    <row r="14" spans="1:12" ht="30">
      <c r="A14" s="70">
        <v>80</v>
      </c>
      <c r="B14" s="66" t="s">
        <v>62</v>
      </c>
      <c r="C14" s="66" t="s">
        <v>46</v>
      </c>
      <c r="D14" s="66" t="str">
        <f>VLOOKUP(A14,'C,K'!A:H,8,0)</f>
        <v>K1M</v>
      </c>
      <c r="E14" s="15"/>
      <c r="F14" s="70"/>
      <c r="G14" s="15"/>
      <c r="H14" s="67" t="s">
        <v>7</v>
      </c>
      <c r="I14" s="14"/>
      <c r="J14" s="15"/>
      <c r="K14" s="14"/>
      <c r="L14" s="15"/>
    </row>
    <row r="15" spans="1:12" ht="30">
      <c r="A15" s="70">
        <v>81</v>
      </c>
      <c r="B15" s="66" t="s">
        <v>61</v>
      </c>
      <c r="C15" s="66" t="s">
        <v>49</v>
      </c>
      <c r="D15" s="66" t="str">
        <f>VLOOKUP(A15,'C,K'!A:H,8,0)</f>
        <v>K1M</v>
      </c>
      <c r="E15" s="15"/>
      <c r="F15" s="70"/>
      <c r="G15" s="15"/>
      <c r="H15" s="67" t="s">
        <v>7</v>
      </c>
      <c r="I15" s="14"/>
      <c r="J15" s="165"/>
      <c r="K15" s="14"/>
      <c r="L15" s="15"/>
    </row>
    <row r="16" spans="1:12">
      <c r="A16" s="17"/>
      <c r="B16" s="17"/>
      <c r="C16" s="17"/>
      <c r="D16" s="17"/>
      <c r="E16" s="90"/>
      <c r="F16" s="17"/>
      <c r="G16" s="90"/>
      <c r="H16" s="17"/>
    </row>
    <row r="17" spans="1:8">
      <c r="A17" s="89"/>
      <c r="B17" s="89"/>
      <c r="C17" s="89"/>
      <c r="D17" s="17"/>
      <c r="E17" s="17"/>
      <c r="F17" s="17"/>
      <c r="G17" s="17"/>
      <c r="H17" s="89"/>
    </row>
  </sheetData>
  <sortState ref="A3:L14">
    <sortCondition ref="A3:A14"/>
  </sortState>
  <phoneticPr fontId="0" type="noConversion"/>
  <conditionalFormatting sqref="G3:G15 E3:E15">
    <cfRule type="cellIs" dxfId="6" priority="20" stopIfTrue="1" operator="lessThan">
      <formula>$E$1</formula>
    </cfRule>
  </conditionalFormatting>
  <conditionalFormatting sqref="J14:J15 J6 L3:L15">
    <cfRule type="cellIs" dxfId="5" priority="14" stopIfTrue="1" operator="lessThan">
      <formula>$F$1</formula>
    </cfRule>
  </conditionalFormatting>
  <conditionalFormatting sqref="L3:L15 J3:J15">
    <cfRule type="cellIs" dxfId="4" priority="13" stopIfTrue="1" operator="lessThan">
      <formula>$H$1</formula>
    </cfRule>
  </conditionalFormatting>
  <printOptions horizontalCentered="1"/>
  <pageMargins left="7.874015748031496E-2" right="0.19685039370078741" top="0.98425196850393704" bottom="0.98425196850393704" header="0.51181102362204722" footer="0.51181102362204722"/>
  <pageSetup paperSize="9" scale="65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9"/>
  <sheetViews>
    <sheetView view="pageBreakPreview" zoomScaleSheetLayoutView="100" workbookViewId="0">
      <selection activeCell="D6" sqref="D6"/>
    </sheetView>
  </sheetViews>
  <sheetFormatPr defaultRowHeight="13.2"/>
  <cols>
    <col min="2" max="2" width="42" customWidth="1"/>
    <col min="3" max="3" width="23.6640625" customWidth="1"/>
    <col min="4" max="4" width="49.5546875" customWidth="1"/>
  </cols>
  <sheetData>
    <row r="1" spans="1:4" ht="70.5" customHeight="1">
      <c r="A1" s="107" t="s">
        <v>33</v>
      </c>
      <c r="B1" s="107"/>
      <c r="C1" s="107"/>
      <c r="D1" s="109"/>
    </row>
    <row r="2" spans="1:4" s="199" customFormat="1" ht="17.399999999999999">
      <c r="A2" s="198" t="s">
        <v>41</v>
      </c>
      <c r="B2" s="198" t="s">
        <v>2</v>
      </c>
      <c r="C2" s="199" t="s">
        <v>3</v>
      </c>
      <c r="D2" s="199" t="s">
        <v>147</v>
      </c>
    </row>
    <row r="3" spans="1:4" ht="17.399999999999999">
      <c r="A3" s="200">
        <v>26</v>
      </c>
      <c r="B3" s="203" t="s">
        <v>139</v>
      </c>
      <c r="C3" s="62" t="s">
        <v>42</v>
      </c>
      <c r="D3" s="62" t="s">
        <v>140</v>
      </c>
    </row>
    <row r="4" spans="1:4" ht="17.399999999999999">
      <c r="A4" s="200">
        <v>27</v>
      </c>
      <c r="B4" s="203" t="s">
        <v>141</v>
      </c>
      <c r="C4" s="62" t="s">
        <v>42</v>
      </c>
      <c r="D4" s="62" t="s">
        <v>142</v>
      </c>
    </row>
    <row r="5" spans="1:4" ht="17.399999999999999">
      <c r="A5" s="202">
        <v>28</v>
      </c>
      <c r="B5" s="204" t="s">
        <v>117</v>
      </c>
      <c r="C5" s="201" t="s">
        <v>43</v>
      </c>
      <c r="D5" s="62" t="s">
        <v>119</v>
      </c>
    </row>
    <row r="6" spans="1:4" ht="17.399999999999999">
      <c r="A6" s="202">
        <v>29</v>
      </c>
      <c r="B6" s="204" t="s">
        <v>118</v>
      </c>
      <c r="C6" s="201" t="s">
        <v>43</v>
      </c>
      <c r="D6" s="62" t="s">
        <v>120</v>
      </c>
    </row>
    <row r="7" spans="1:4" ht="17.399999999999999">
      <c r="A7" s="202">
        <v>30</v>
      </c>
      <c r="B7" s="204" t="s">
        <v>121</v>
      </c>
      <c r="C7" s="201" t="s">
        <v>122</v>
      </c>
      <c r="D7" s="201" t="s">
        <v>123</v>
      </c>
    </row>
    <row r="8" spans="1:4" ht="17.399999999999999">
      <c r="A8" s="202">
        <v>31</v>
      </c>
      <c r="B8" s="204" t="s">
        <v>137</v>
      </c>
      <c r="C8" s="201" t="s">
        <v>42</v>
      </c>
      <c r="D8" s="201" t="s">
        <v>138</v>
      </c>
    </row>
    <row r="9" spans="1:4" ht="17.399999999999999">
      <c r="A9" s="202">
        <v>32</v>
      </c>
      <c r="B9" s="204" t="s">
        <v>124</v>
      </c>
      <c r="C9" s="201" t="s">
        <v>125</v>
      </c>
      <c r="D9" s="201" t="s">
        <v>126</v>
      </c>
    </row>
    <row r="10" spans="1:4" ht="17.399999999999999">
      <c r="A10" s="202">
        <v>33</v>
      </c>
      <c r="B10" s="204" t="s">
        <v>127</v>
      </c>
      <c r="C10" s="201" t="s">
        <v>60</v>
      </c>
      <c r="D10" s="201" t="s">
        <v>128</v>
      </c>
    </row>
    <row r="11" spans="1:4" ht="17.399999999999999">
      <c r="A11" s="202">
        <v>34</v>
      </c>
      <c r="B11" s="204" t="s">
        <v>129</v>
      </c>
      <c r="C11" s="201" t="s">
        <v>60</v>
      </c>
      <c r="D11" s="201" t="s">
        <v>130</v>
      </c>
    </row>
    <row r="12" spans="1:4" ht="17.399999999999999">
      <c r="A12" s="202">
        <v>35</v>
      </c>
      <c r="B12" s="204" t="s">
        <v>131</v>
      </c>
      <c r="C12" s="201" t="s">
        <v>60</v>
      </c>
      <c r="D12" s="201" t="s">
        <v>132</v>
      </c>
    </row>
    <row r="13" spans="1:4" ht="17.399999999999999">
      <c r="A13" s="202">
        <v>36</v>
      </c>
      <c r="B13" s="204" t="s">
        <v>133</v>
      </c>
      <c r="C13" s="201" t="s">
        <v>48</v>
      </c>
      <c r="D13" s="201" t="s">
        <v>134</v>
      </c>
    </row>
    <row r="14" spans="1:4" ht="17.399999999999999">
      <c r="A14" s="202">
        <v>37</v>
      </c>
      <c r="B14" s="204" t="s">
        <v>135</v>
      </c>
      <c r="C14" s="201" t="s">
        <v>49</v>
      </c>
      <c r="D14" s="201" t="s">
        <v>136</v>
      </c>
    </row>
    <row r="15" spans="1:4" ht="17.399999999999999">
      <c r="A15" s="202">
        <v>38</v>
      </c>
      <c r="B15" s="204" t="s">
        <v>143</v>
      </c>
      <c r="C15" s="201" t="s">
        <v>43</v>
      </c>
      <c r="D15" s="201" t="s">
        <v>144</v>
      </c>
    </row>
    <row r="16" spans="1:4" ht="17.399999999999999">
      <c r="A16" s="202">
        <v>40</v>
      </c>
      <c r="B16" s="204" t="s">
        <v>145</v>
      </c>
      <c r="C16" s="201" t="s">
        <v>43</v>
      </c>
      <c r="D16" s="201" t="s">
        <v>146</v>
      </c>
    </row>
    <row r="29" spans="2:4" ht="17.399999999999999">
      <c r="B29" s="62"/>
      <c r="C29" s="62"/>
      <c r="D29" s="62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71"/>
  <sheetViews>
    <sheetView view="pageBreakPreview" zoomScale="60" workbookViewId="0">
      <selection activeCell="C33" sqref="C33"/>
    </sheetView>
  </sheetViews>
  <sheetFormatPr defaultRowHeight="13.2"/>
  <cols>
    <col min="1" max="1" width="21.6640625" customWidth="1"/>
    <col min="2" max="2" width="65.88671875" customWidth="1"/>
    <col min="3" max="3" width="49.5546875" customWidth="1"/>
    <col min="4" max="4" width="25.5546875" customWidth="1"/>
    <col min="5" max="5" width="33.109375" customWidth="1"/>
  </cols>
  <sheetData>
    <row r="1" spans="1:3" ht="125.4" thickBot="1">
      <c r="A1" s="68" t="s">
        <v>28</v>
      </c>
    </row>
    <row r="2" spans="1:3" ht="57" thickBot="1">
      <c r="A2" s="22" t="s">
        <v>4</v>
      </c>
      <c r="B2" s="23" t="s">
        <v>2</v>
      </c>
      <c r="C2" s="24" t="s">
        <v>3</v>
      </c>
    </row>
    <row r="3" spans="1:3" ht="30.6" thickTop="1">
      <c r="A3" s="25">
        <v>31</v>
      </c>
      <c r="B3" s="43" t="str">
        <f>VLOOKUP(A3,A!$A:$C,2,0)</f>
        <v>Bimbadlo</v>
      </c>
      <c r="C3" s="43" t="str">
        <f>VLOOKUP(A3,A!$A:$C,3,0)</f>
        <v>Práčata</v>
      </c>
    </row>
    <row r="4" spans="1:3" ht="30">
      <c r="A4" s="25">
        <v>32</v>
      </c>
      <c r="B4" s="43" t="str">
        <f>VLOOKUP(A4,A!$A:$C,2,0)</f>
        <v>Racek i</v>
      </c>
      <c r="C4" s="43" t="str">
        <f>VLOOKUP(A4,A!$A:$C,3,0)</f>
        <v>4. přístav</v>
      </c>
    </row>
    <row r="5" spans="1:3" ht="30">
      <c r="A5" s="25">
        <v>33</v>
      </c>
      <c r="B5" s="43" t="str">
        <f>VLOOKUP(A5,A!$A:$C,2,0)</f>
        <v>Sázavské rybičky</v>
      </c>
      <c r="C5" s="43" t="str">
        <f>VLOOKUP(A5,A!$A:$C,3,0)</f>
        <v>Mokro a Vydry</v>
      </c>
    </row>
    <row r="6" spans="1:3" ht="30">
      <c r="A6" s="25">
        <v>34</v>
      </c>
      <c r="B6" s="43" t="str">
        <f>VLOOKUP(A6,A!$A:$C,2,0)</f>
        <v>Pampelišáci</v>
      </c>
      <c r="C6" s="43" t="str">
        <f>VLOOKUP(A6,A!$A:$C,3,0)</f>
        <v>DDM Praha 2</v>
      </c>
    </row>
    <row r="7" spans="1:3" ht="30">
      <c r="A7" s="25">
        <v>35</v>
      </c>
      <c r="B7" s="43" t="str">
        <f>VLOOKUP(A7,A!$A:$C,2,0)</f>
        <v>Racek 1000</v>
      </c>
      <c r="C7" s="43" t="str">
        <f>VLOOKUP(A7,A!$A:$C,3,0)</f>
        <v>4. přístav</v>
      </c>
    </row>
    <row r="8" spans="1:3" ht="30">
      <c r="A8" s="25">
        <v>36</v>
      </c>
      <c r="B8" s="43" t="str">
        <f>VLOOKUP(A8,A!$A:$C,2,0)</f>
        <v>Neptunní vagón</v>
      </c>
      <c r="C8" s="43" t="str">
        <f>VLOOKUP(A8,A!$A:$C,3,0)</f>
        <v>VTO Neptun</v>
      </c>
    </row>
    <row r="9" spans="1:3" ht="30">
      <c r="A9" s="25">
        <v>37</v>
      </c>
      <c r="B9" s="43" t="str">
        <f>VLOOKUP(A9,A!$A:$C,2,0)</f>
        <v>Mašinka Grizzly</v>
      </c>
      <c r="C9" s="43" t="str">
        <f>VLOOKUP(A9,A!$A:$C,3,0)</f>
        <v>VTO Neptun</v>
      </c>
    </row>
    <row r="10" spans="1:3" ht="30">
      <c r="A10" s="25">
        <v>38</v>
      </c>
      <c r="B10" s="43" t="str">
        <f>VLOOKUP(A10,A!$A:$C,2,0)</f>
        <v>Blesci</v>
      </c>
      <c r="C10" s="43" t="str">
        <f>VLOOKUP(A10,A!$A:$C,3,0)</f>
        <v>Lvíčata</v>
      </c>
    </row>
    <row r="11" spans="1:3" ht="30">
      <c r="A11" s="25">
        <v>39</v>
      </c>
      <c r="B11" s="43" t="str">
        <f>VLOOKUP(A11,A!$A:$C,2,0)</f>
        <v>Bobři A</v>
      </c>
      <c r="C11" s="43" t="str">
        <f>VLOOKUP(A11,A!$A:$C,3,0)</f>
        <v>4. přístav</v>
      </c>
    </row>
    <row r="12" spans="1:3" ht="30">
      <c r="A12" s="25">
        <v>40</v>
      </c>
      <c r="B12" s="43" t="str">
        <f>VLOOKUP(A12,A!$A:$C,2,0)</f>
        <v>Bílá perla</v>
      </c>
      <c r="C12" s="43" t="str">
        <f>VLOOKUP(A12,A!$A:$C,3,0)</f>
        <v>Starý psi</v>
      </c>
    </row>
    <row r="13" spans="1:3" ht="30">
      <c r="A13" s="25">
        <v>41</v>
      </c>
      <c r="B13" s="43" t="str">
        <f>VLOOKUP(A13,A!$A:$C,2,0)</f>
        <v>Neptunní dráhy</v>
      </c>
      <c r="C13" s="43" t="str">
        <f>VLOOKUP(A13,A!$A:$C,3,0)</f>
        <v>VTO Neptun</v>
      </c>
    </row>
    <row r="14" spans="1:3" ht="30">
      <c r="A14" s="25">
        <v>42</v>
      </c>
      <c r="B14" s="43" t="str">
        <f>VLOOKUP(A14,A!$A:$C,2,0)</f>
        <v>Želvy</v>
      </c>
      <c r="C14" s="43" t="str">
        <f>VLOOKUP(A14,A!$A:$C,3,0)</f>
        <v>4. přístav</v>
      </c>
    </row>
    <row r="15" spans="1:3" ht="30">
      <c r="A15" s="25">
        <v>43</v>
      </c>
      <c r="B15" s="43" t="str">
        <f>VLOOKUP(A15,A!$A:$C,2,0)</f>
        <v>Racek 1001</v>
      </c>
      <c r="C15" s="43" t="str">
        <f>VLOOKUP(A15,A!$A:$C,3,0)</f>
        <v>4. přístav</v>
      </c>
    </row>
    <row r="16" spans="1:3" ht="30">
      <c r="A16" s="25">
        <v>44</v>
      </c>
      <c r="B16" s="43" t="str">
        <f>VLOOKUP(A16,A!$A:$C,2,0)</f>
        <v>Draci</v>
      </c>
      <c r="C16" s="43" t="str">
        <f>VLOOKUP(A16,A!$A:$C,3,0)</f>
        <v>DDM Praha 2</v>
      </c>
    </row>
    <row r="17" spans="1:5" ht="30">
      <c r="A17" s="25">
        <v>45</v>
      </c>
      <c r="B17" s="43" t="str">
        <f>VLOOKUP(A17,A!$A:$C,2,0)</f>
        <v>Racek 1</v>
      </c>
      <c r="C17" s="43" t="str">
        <f>VLOOKUP(A17,A!$A:$C,3,0)</f>
        <v>4. přístav</v>
      </c>
    </row>
    <row r="18" spans="1:5" ht="30">
      <c r="A18" s="25">
        <v>46</v>
      </c>
      <c r="B18" s="43" t="str">
        <f>VLOOKUP(A18,A!$A:$C,2,0)</f>
        <v>Kačky</v>
      </c>
      <c r="C18" s="43" t="str">
        <f>VLOOKUP(A18,A!$A:$C,3,0)</f>
        <v>4. přístav</v>
      </c>
    </row>
    <row r="19" spans="1:5" ht="30">
      <c r="A19" s="25">
        <v>47</v>
      </c>
      <c r="B19" s="43" t="str">
        <f>VLOOKUP(A19,A!$A:$C,2,0)</f>
        <v>Černá Perla</v>
      </c>
      <c r="C19" s="43" t="str">
        <f>VLOOKUP(A19,A!$A:$C,3,0)</f>
        <v>Starý psi</v>
      </c>
    </row>
    <row r="20" spans="1:5" ht="77.400000000000006">
      <c r="A20" s="175" t="s">
        <v>57</v>
      </c>
    </row>
    <row r="23" spans="1:5" ht="56.4">
      <c r="A23" s="152" t="s">
        <v>4</v>
      </c>
      <c r="B23" s="153" t="s">
        <v>2</v>
      </c>
      <c r="C23" s="153" t="s">
        <v>3</v>
      </c>
      <c r="D23" s="153" t="s">
        <v>11</v>
      </c>
      <c r="E23" s="153" t="s">
        <v>18</v>
      </c>
    </row>
    <row r="24" spans="1:5" ht="30">
      <c r="A24" s="70">
        <v>69</v>
      </c>
      <c r="B24" s="43" t="str">
        <f>VLOOKUP(A24,'C,K'!$A:$C,2,0)</f>
        <v>Kočbatros</v>
      </c>
      <c r="C24" s="43" t="str">
        <f>VLOOKUP(A24,'C,K'!$A:$C,3,0)</f>
        <v>4. přístav</v>
      </c>
      <c r="D24" s="66" t="str">
        <f>VLOOKUP(A24,'C,K'!A:H,8,0)</f>
        <v>C2Mix</v>
      </c>
      <c r="E24" s="153"/>
    </row>
    <row r="25" spans="1:5" ht="30">
      <c r="A25" s="70">
        <v>70</v>
      </c>
      <c r="B25" s="43" t="str">
        <f>VLOOKUP(A25,'C,K'!$A:$C,2,0)</f>
        <v>To si necháme na večer</v>
      </c>
      <c r="C25" s="43" t="str">
        <f>VLOOKUP(A25,'C,K'!$A:$C,3,0)</f>
        <v>VTO Neptun</v>
      </c>
      <c r="D25" s="66" t="str">
        <f>VLOOKUP(A25,'C,K'!A:H,8,0)</f>
        <v>C2Mix</v>
      </c>
      <c r="E25" s="154"/>
    </row>
    <row r="26" spans="1:5" ht="30">
      <c r="A26" s="70">
        <v>71</v>
      </c>
      <c r="B26" s="43" t="str">
        <f>VLOOKUP(A26,'C,K'!$A:$C,2,0)</f>
        <v>Netáhla</v>
      </c>
      <c r="C26" s="43" t="str">
        <f>VLOOKUP(A26,'C,K'!$A:$C,3,0)</f>
        <v>Regenti</v>
      </c>
      <c r="D26" s="66" t="str">
        <f>VLOOKUP(A26,'C,K'!A:H,8,0)</f>
        <v>C2Mix</v>
      </c>
      <c r="E26" s="154"/>
    </row>
    <row r="27" spans="1:5" ht="30">
      <c r="A27" s="70">
        <v>72</v>
      </c>
      <c r="B27" s="43" t="str">
        <f>VLOOKUP(A27,'C,K'!$A:$C,2,0)</f>
        <v>Štpros š ťšprosem</v>
      </c>
      <c r="C27" s="43" t="str">
        <f>VLOOKUP(A27,'C,K'!$A:$C,3,0)</f>
        <v>Mokro + Vydry</v>
      </c>
      <c r="D27" s="66" t="str">
        <f>VLOOKUP(A27,'C,K'!A:H,8,0)</f>
        <v>C2</v>
      </c>
      <c r="E27" s="154"/>
    </row>
    <row r="28" spans="1:5" ht="30">
      <c r="A28" s="70">
        <v>73</v>
      </c>
      <c r="B28" s="43" t="str">
        <f>VLOOKUP(A28,'C,K'!$A:$C,2,0)</f>
        <v>Špunt</v>
      </c>
      <c r="C28" s="43" t="str">
        <f>VLOOKUP(A28,'C,K'!$A:$C,3,0)</f>
        <v>Mokro + Vydry</v>
      </c>
      <c r="D28" s="66" t="str">
        <f>VLOOKUP(A28,'C,K'!A:H,8,0)</f>
        <v>K1</v>
      </c>
      <c r="E28" s="154"/>
    </row>
    <row r="29" spans="1:5" s="111" customFormat="1" ht="30">
      <c r="A29" s="110"/>
      <c r="B29" s="88"/>
      <c r="C29" s="88"/>
      <c r="D29" s="88"/>
      <c r="E29" s="151"/>
    </row>
    <row r="31" spans="1:5" ht="100.2" thickBot="1">
      <c r="A31" s="85" t="s">
        <v>56</v>
      </c>
    </row>
    <row r="32" spans="1:5" ht="57" thickBot="1">
      <c r="A32" s="27" t="s">
        <v>4</v>
      </c>
      <c r="B32" s="28" t="s">
        <v>2</v>
      </c>
      <c r="C32" s="29" t="s">
        <v>3</v>
      </c>
      <c r="D32" s="34" t="s">
        <v>11</v>
      </c>
      <c r="E32" s="188" t="s">
        <v>18</v>
      </c>
    </row>
    <row r="33" spans="1:5" ht="30.6" thickTop="1">
      <c r="A33" s="70">
        <v>74</v>
      </c>
      <c r="B33" s="43" t="str">
        <f>VLOOKUP(A33,'C,K'!$A:$C,2,0)</f>
        <v>Kozel</v>
      </c>
      <c r="C33" s="43" t="str">
        <f>VLOOKUP(A33,'C,K'!$A:$C,3,0)</f>
        <v>VTO Tygři</v>
      </c>
      <c r="D33" s="184" t="str">
        <f>VLOOKUP(A33,'C,K'!A:H,8,0)</f>
        <v>K1M</v>
      </c>
      <c r="E33" s="187"/>
    </row>
    <row r="34" spans="1:5" ht="30">
      <c r="A34" s="70">
        <v>75</v>
      </c>
      <c r="B34" s="43" t="str">
        <f>VLOOKUP(A34,'C,K'!$A:$C,2,0)</f>
        <v>Gaius</v>
      </c>
      <c r="C34" s="43" t="str">
        <f>VLOOKUP(A34,'C,K'!$A:$C,3,0)</f>
        <v>4. přístav</v>
      </c>
      <c r="D34" s="184" t="str">
        <f>VLOOKUP(A34,'C,K'!A:H,8,0)</f>
        <v>K1M</v>
      </c>
      <c r="E34" s="186"/>
    </row>
    <row r="35" spans="1:5" ht="30">
      <c r="A35" s="70">
        <v>76</v>
      </c>
      <c r="B35" s="43" t="str">
        <f>VLOOKUP(A35,'C,K'!$A:$C,2,0)</f>
        <v>Noname</v>
      </c>
      <c r="C35" s="43" t="str">
        <f>VLOOKUP(A35,'C,K'!$A:$C,3,0)</f>
        <v>4. přístav</v>
      </c>
      <c r="D35" s="184" t="str">
        <f>VLOOKUP(A35,'C,K'!A:H,8,0)</f>
        <v>K1M</v>
      </c>
      <c r="E35" s="186"/>
    </row>
    <row r="36" spans="1:5" ht="30">
      <c r="A36" s="70">
        <v>77</v>
      </c>
      <c r="B36" s="43" t="str">
        <f>VLOOKUP(A36,'C,K'!$A:$C,2,0)</f>
        <v>Koza</v>
      </c>
      <c r="C36" s="43" t="str">
        <f>VLOOKUP(A36,'C,K'!$A:$C,3,0)</f>
        <v>VTO Tygři</v>
      </c>
      <c r="D36" s="184" t="str">
        <f>VLOOKUP(A36,'C,K'!A:H,8,0)</f>
        <v>K1M</v>
      </c>
      <c r="E36" s="186"/>
    </row>
    <row r="37" spans="1:5" ht="30">
      <c r="A37" s="70">
        <v>78</v>
      </c>
      <c r="B37" s="43" t="str">
        <f>VLOOKUP(A37,'C,K'!$A:$C,2,0)</f>
        <v>Potapěč</v>
      </c>
      <c r="C37" s="43" t="str">
        <f>VLOOKUP(A37,'C,K'!$A:$C,3,0)</f>
        <v>VTO Tygři</v>
      </c>
      <c r="D37" s="184" t="str">
        <f>VLOOKUP(A37,'C,K'!A:H,8,0)</f>
        <v>K1M</v>
      </c>
      <c r="E37" s="186"/>
    </row>
    <row r="38" spans="1:5" ht="30">
      <c r="A38" s="70">
        <v>79</v>
      </c>
      <c r="B38" s="43" t="str">
        <f>VLOOKUP(A38,'C,K'!$A:$C,2,0)</f>
        <v>Óňa</v>
      </c>
      <c r="C38" s="43" t="str">
        <f>VLOOKUP(A38,'C,K'!$A:$C,3,0)</f>
        <v>4. přístav</v>
      </c>
      <c r="D38" s="184" t="str">
        <f>VLOOKUP(A38,'C,K'!A:H,8,0)</f>
        <v>K1M</v>
      </c>
      <c r="E38" s="186"/>
    </row>
    <row r="39" spans="1:5" ht="30">
      <c r="A39" s="70">
        <v>80</v>
      </c>
      <c r="B39" s="43" t="str">
        <f>VLOOKUP(A39,'C,K'!$A:$C,2,0)</f>
        <v>No tak nevim</v>
      </c>
      <c r="C39" s="43" t="str">
        <f>VLOOKUP(A39,'C,K'!$A:$C,3,0)</f>
        <v>Mokro + Vydry</v>
      </c>
      <c r="D39" s="184" t="str">
        <f>VLOOKUP(A39,'C,K'!A:H,8,0)</f>
        <v>K1M</v>
      </c>
      <c r="E39" s="186"/>
    </row>
    <row r="40" spans="1:5" ht="30">
      <c r="A40" s="69">
        <v>81</v>
      </c>
      <c r="B40" s="43" t="str">
        <f>VLOOKUP(A40,'C,K'!$A:$C,2,0)</f>
        <v>Banán</v>
      </c>
      <c r="C40" s="43" t="str">
        <f>VLOOKUP(A40,'C,K'!$A:$C,3,0)</f>
        <v>4. přístav</v>
      </c>
      <c r="D40" s="184" t="str">
        <f>VLOOKUP(A40,'C,K'!A:H,8,0)</f>
        <v>K1M</v>
      </c>
      <c r="E40" s="186"/>
    </row>
    <row r="41" spans="1:5" ht="30.6" thickBot="1">
      <c r="A41" s="86"/>
      <c r="B41" s="92"/>
      <c r="C41" s="93"/>
      <c r="D41" s="185"/>
      <c r="E41" s="186"/>
    </row>
    <row r="42" spans="1:5" ht="30">
      <c r="A42" s="88"/>
      <c r="B42" s="88"/>
      <c r="C42" s="88"/>
      <c r="D42" s="88"/>
      <c r="E42" s="111"/>
    </row>
    <row r="43" spans="1:5" ht="30">
      <c r="A43" s="88"/>
      <c r="B43" s="88"/>
      <c r="C43" s="88"/>
      <c r="D43" s="88"/>
      <c r="E43" s="111"/>
    </row>
    <row r="44" spans="1:5" ht="125.4" thickBot="1">
      <c r="A44" s="68" t="s">
        <v>29</v>
      </c>
    </row>
    <row r="45" spans="1:5" ht="57" thickBot="1">
      <c r="A45" s="27" t="s">
        <v>4</v>
      </c>
      <c r="B45" s="28" t="s">
        <v>2</v>
      </c>
      <c r="C45" s="29" t="s">
        <v>3</v>
      </c>
    </row>
    <row r="46" spans="1:5" ht="30.6" thickTop="1">
      <c r="A46" s="25">
        <v>10</v>
      </c>
      <c r="B46" s="43" t="str">
        <f>VLOOKUP(A46,B!$A:$C,2,0)</f>
        <v>My to jednou vyhrajem</v>
      </c>
      <c r="C46" s="43" t="str">
        <f>VLOOKUP($A46,B!$A:$C,3,0)</f>
        <v>VTO Tygři</v>
      </c>
    </row>
    <row r="47" spans="1:5" ht="30">
      <c r="A47" s="25">
        <v>11</v>
      </c>
      <c r="B47" s="43" t="str">
        <f>VLOOKUP(A47,B!$A:$C,2,0)</f>
        <v>Šlechtična</v>
      </c>
      <c r="C47" s="43" t="str">
        <f>VLOOKUP($A47,B!$A:$C,3,0)</f>
        <v>Práčata</v>
      </c>
    </row>
    <row r="48" spans="1:5" ht="30">
      <c r="A48" s="25">
        <v>12</v>
      </c>
      <c r="B48" s="43" t="str">
        <f>VLOOKUP(A48,B!$A:$C,2,0)</f>
        <v>Bobříci</v>
      </c>
      <c r="C48" s="43" t="str">
        <f>VLOOKUP($A48,B!$A:$C,3,0)</f>
        <v>4. přístav</v>
      </c>
    </row>
    <row r="49" spans="1:4" ht="30">
      <c r="A49" s="25">
        <v>13</v>
      </c>
      <c r="B49" s="43" t="str">
        <f>VLOOKUP(A49,B!$A:$C,2,0)</f>
        <v>Ohnivý draci</v>
      </c>
      <c r="C49" s="43" t="str">
        <f>VLOOKUP($A49,B!$A:$C,3,0)</f>
        <v>Lvíčata</v>
      </c>
    </row>
    <row r="50" spans="1:4" ht="30">
      <c r="A50" s="25">
        <v>14</v>
      </c>
      <c r="B50" s="43" t="str">
        <f>VLOOKUP(A50,B!$A:$C,2,0)</f>
        <v>Na zdar!</v>
      </c>
      <c r="C50" s="43" t="str">
        <f>VLOOKUP($A50,B!$A:$C,3,0)</f>
        <v>VTO Neptun</v>
      </c>
    </row>
    <row r="51" spans="1:4" ht="30">
      <c r="A51" s="25">
        <v>15</v>
      </c>
      <c r="B51" s="43" t="str">
        <f>VLOOKUP(A51,B!$A:$C,2,0)</f>
        <v>Albatros 1</v>
      </c>
      <c r="C51" s="43" t="str">
        <f>VLOOKUP($A51,B!$A:$C,3,0)</f>
        <v>4. přístav</v>
      </c>
    </row>
    <row r="52" spans="1:4" ht="30">
      <c r="A52" s="25">
        <v>16</v>
      </c>
      <c r="B52" s="43" t="str">
        <f>VLOOKUP(A52,B!$A:$C,2,0)</f>
        <v>Zeptáme se strýčka googla</v>
      </c>
      <c r="C52" s="43" t="str">
        <f>VLOOKUP($A52,B!$A:$C,3,0)</f>
        <v>VTO Neptun</v>
      </c>
    </row>
    <row r="53" spans="1:4" ht="30">
      <c r="A53" s="25">
        <v>17</v>
      </c>
      <c r="B53" s="43" t="str">
        <f>VLOOKUP(A53,B!$A:$C,2,0)</f>
        <v>Járova desítka</v>
      </c>
      <c r="C53" s="43" t="str">
        <f>VLOOKUP($A53,B!$A:$C,3,0)</f>
        <v>Mokro a Vydry</v>
      </c>
    </row>
    <row r="54" spans="1:4" ht="30">
      <c r="A54" s="25">
        <v>18</v>
      </c>
      <c r="B54" s="43" t="str">
        <f>VLOOKUP(A54,B!$A:$C,2,0)</f>
        <v>Albatros 1000</v>
      </c>
      <c r="C54" s="43" t="str">
        <f>VLOOKUP($A54,B!$A:$C,3,0)</f>
        <v>4. přístav</v>
      </c>
    </row>
    <row r="55" spans="1:4" ht="30">
      <c r="A55" s="25">
        <v>19</v>
      </c>
      <c r="B55" s="43" t="str">
        <f>VLOOKUP(A55,B!$A:$C,2,0)</f>
        <v>Bobři B</v>
      </c>
      <c r="C55" s="43" t="str">
        <f>VLOOKUP($A55,B!$A:$C,3,0)</f>
        <v>4. přístav</v>
      </c>
    </row>
    <row r="56" spans="1:4" ht="30">
      <c r="A56" s="25">
        <v>20</v>
      </c>
      <c r="B56" s="43" t="str">
        <f>VLOOKUP(A56,B!$A:$C,2,0)</f>
        <v>Pí</v>
      </c>
      <c r="C56" s="43" t="str">
        <f>VLOOKUP($A56,B!$A:$C,3,0)</f>
        <v>VTO Tygři</v>
      </c>
    </row>
    <row r="57" spans="1:4" ht="30">
      <c r="A57" s="25">
        <v>21</v>
      </c>
      <c r="B57" s="43" t="str">
        <f>VLOOKUP(A57,B!$A:$C,2,0)</f>
        <v>Hele vlak!</v>
      </c>
      <c r="C57" s="43" t="str">
        <f>VLOOKUP($A57,B!$A:$C,3,0)</f>
        <v>DDM Praha 2</v>
      </c>
    </row>
    <row r="58" spans="1:4" ht="30">
      <c r="A58" s="25">
        <v>22</v>
      </c>
      <c r="B58" s="43" t="str">
        <f>VLOOKUP(A58,B!$A:$C,2,0)</f>
        <v>Karton ve flašce</v>
      </c>
      <c r="C58" s="43" t="str">
        <f>VLOOKUP($A58,B!$A:$C,3,0)</f>
        <v xml:space="preserve">Vydry + Mokro + Regent </v>
      </c>
    </row>
    <row r="59" spans="1:4" ht="30">
      <c r="A59" s="25">
        <v>23</v>
      </c>
      <c r="B59" s="43" t="str">
        <f>VLOOKUP(A59,B!$A:$C,2,0)</f>
        <v>Zababa</v>
      </c>
      <c r="C59" s="43" t="str">
        <f>VLOOKUP($A59,B!$A:$C,3,0)</f>
        <v>DDM Praha 2</v>
      </c>
    </row>
    <row r="60" spans="1:4" ht="30">
      <c r="A60" s="25">
        <v>24</v>
      </c>
      <c r="B60" s="43" t="str">
        <f>VLOOKUP(A60,B!$A:$C,2,0)</f>
        <v>Machyno Dream team</v>
      </c>
      <c r="C60" s="43" t="str">
        <f>VLOOKUP($A60,B!$A:$C,3,0)</f>
        <v>Mokro a Vydry</v>
      </c>
    </row>
    <row r="61" spans="1:4" ht="29.4" customHeight="1">
      <c r="A61" s="182"/>
      <c r="C61" s="183"/>
    </row>
    <row r="62" spans="1:4" ht="57" hidden="1" thickBot="1">
      <c r="A62" s="27" t="s">
        <v>4</v>
      </c>
      <c r="B62" s="28" t="s">
        <v>2</v>
      </c>
      <c r="C62" s="28" t="s">
        <v>3</v>
      </c>
      <c r="D62" s="29"/>
    </row>
    <row r="63" spans="1:4" ht="30.6" hidden="1" thickTop="1">
      <c r="A63" s="80">
        <v>42</v>
      </c>
      <c r="B63" s="43" t="e">
        <f>VLOOKUP(A63,D!A2:D16,2,0)</f>
        <v>#N/A</v>
      </c>
      <c r="C63" s="43" t="e">
        <f>VLOOKUP(A63,D!A2:D16,3,0)</f>
        <v>#N/A</v>
      </c>
      <c r="D63" s="84" t="e">
        <f>VLOOKUP(A63,D!A:D,4,0)</f>
        <v>#N/A</v>
      </c>
    </row>
    <row r="64" spans="1:4" ht="30" hidden="1">
      <c r="A64" s="25">
        <v>43</v>
      </c>
      <c r="B64" s="43" t="e">
        <f>VLOOKUP(A64,D!A5:D16,2,0)</f>
        <v>#N/A</v>
      </c>
      <c r="C64" s="43" t="e">
        <f>VLOOKUP(A64,D!A5:D16,3,0)</f>
        <v>#N/A</v>
      </c>
      <c r="D64" s="84" t="e">
        <f>VLOOKUP(A64,D!A:D,4,0)</f>
        <v>#N/A</v>
      </c>
    </row>
    <row r="65" spans="1:4" ht="30" hidden="1">
      <c r="A65" s="80">
        <v>44</v>
      </c>
      <c r="B65" s="43" t="e">
        <f>VLOOKUP(A65,D!A6:D16,2,0)</f>
        <v>#N/A</v>
      </c>
      <c r="C65" s="43" t="e">
        <f>VLOOKUP(A65,D!A6:D16,3,0)</f>
        <v>#N/A</v>
      </c>
      <c r="D65" s="84" t="e">
        <f>VLOOKUP(A65,D!A:D,4,0)</f>
        <v>#N/A</v>
      </c>
    </row>
    <row r="66" spans="1:4" ht="30" hidden="1">
      <c r="A66" s="25">
        <v>45</v>
      </c>
      <c r="B66" s="43" t="e">
        <f>VLOOKUP(A66,D!A7:D16,2,0)</f>
        <v>#N/A</v>
      </c>
      <c r="C66" s="43" t="e">
        <f>VLOOKUP(A66,D!A7:D16,3,0)</f>
        <v>#N/A</v>
      </c>
      <c r="D66" s="84" t="e">
        <f>VLOOKUP(A66,D!A:D,4,0)</f>
        <v>#N/A</v>
      </c>
    </row>
    <row r="67" spans="1:4" ht="30" hidden="1">
      <c r="A67" s="80">
        <v>46</v>
      </c>
      <c r="B67" s="43" t="e">
        <f>VLOOKUP(A67,D!A8:D17,2,0)</f>
        <v>#N/A</v>
      </c>
      <c r="C67" s="43" t="e">
        <f>VLOOKUP(A67,D!A8:D17,3,0)</f>
        <v>#N/A</v>
      </c>
      <c r="D67" s="84" t="e">
        <f>VLOOKUP(A67,D!A:D,4,0)</f>
        <v>#N/A</v>
      </c>
    </row>
    <row r="68" spans="1:4" ht="30" hidden="1">
      <c r="A68" s="25">
        <v>47</v>
      </c>
      <c r="B68" s="43" t="e">
        <f>VLOOKUP(A68,D!A9:D18,2,0)</f>
        <v>#N/A</v>
      </c>
      <c r="C68" s="43" t="e">
        <f>VLOOKUP(A68,D!A9:D18,3,0)</f>
        <v>#N/A</v>
      </c>
      <c r="D68" s="84" t="e">
        <f>VLOOKUP(A68,D!A:D,4,0)</f>
        <v>#N/A</v>
      </c>
    </row>
    <row r="69" spans="1:4" ht="30" hidden="1">
      <c r="A69" s="80">
        <v>48</v>
      </c>
      <c r="B69" s="43" t="e">
        <f>VLOOKUP(A69,D!A10:D19,2,0)</f>
        <v>#N/A</v>
      </c>
      <c r="C69" s="43" t="e">
        <f>VLOOKUP(A69,D!A10:D19,3,0)</f>
        <v>#N/A</v>
      </c>
      <c r="D69" s="84" t="e">
        <f>VLOOKUP(A69,D!A:D,4,0)</f>
        <v>#N/A</v>
      </c>
    </row>
    <row r="70" spans="1:4" ht="30" hidden="1">
      <c r="A70" s="25">
        <v>49</v>
      </c>
      <c r="B70" s="43" t="e">
        <f>VLOOKUP(A70,D!A11:D20,2,0)</f>
        <v>#N/A</v>
      </c>
      <c r="C70" s="43" t="e">
        <f>VLOOKUP(A70,D!A11:D20,3,0)</f>
        <v>#N/A</v>
      </c>
      <c r="D70" s="84" t="e">
        <f>VLOOKUP(A70,D!A:D,4,0)</f>
        <v>#N/A</v>
      </c>
    </row>
    <row r="71" spans="1:4" ht="30" hidden="1">
      <c r="A71" s="80">
        <v>50</v>
      </c>
      <c r="B71" s="43" t="e">
        <f>VLOOKUP(A71,D!A12:D21,2,0)</f>
        <v>#N/A</v>
      </c>
      <c r="C71" s="43" t="e">
        <f>VLOOKUP(A71,D!A12:D21,3,0)</f>
        <v>#N/A</v>
      </c>
      <c r="D71" s="84" t="e">
        <f>VLOOKUP(A71,D!A:D,4,0)</f>
        <v>#N/A</v>
      </c>
    </row>
  </sheetData>
  <phoneticPr fontId="0" type="noConversion"/>
  <pageMargins left="0.75" right="0.75" top="1" bottom="1" header="0.4921259845" footer="0.4921259845"/>
  <pageSetup paperSize="9" scale="69" orientation="landscape" r:id="rId1"/>
  <headerFooter alignWithMargins="0"/>
  <rowBreaks count="3" manualBreakCount="3">
    <brk id="30" max="4" man="1"/>
    <brk id="43" max="4" man="1"/>
    <brk id="61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IU40"/>
  <sheetViews>
    <sheetView view="pageBreakPreview" zoomScale="60" zoomScaleNormal="85" workbookViewId="0">
      <selection activeCell="P4" sqref="P4"/>
    </sheetView>
  </sheetViews>
  <sheetFormatPr defaultColWidth="9.109375" defaultRowHeight="15.6"/>
  <cols>
    <col min="1" max="1" width="10.109375" style="3" customWidth="1"/>
    <col min="2" max="2" width="16.5546875" style="3" customWidth="1"/>
    <col min="3" max="3" width="48.33203125" style="1" bestFit="1" customWidth="1"/>
    <col min="4" max="4" width="31.44140625" style="1" bestFit="1" customWidth="1"/>
    <col min="5" max="5" width="5.88671875" style="3" customWidth="1"/>
    <col min="6" max="6" width="8.6640625" style="3" bestFit="1" customWidth="1"/>
    <col min="7" max="7" width="5.88671875" style="3" customWidth="1"/>
    <col min="8" max="8" width="7.77734375" style="3" customWidth="1"/>
    <col min="9" max="12" width="5.88671875" style="3" customWidth="1"/>
    <col min="13" max="13" width="9.109375" style="3" bestFit="1" customWidth="1"/>
    <col min="14" max="14" width="16.6640625" style="3" customWidth="1"/>
    <col min="15" max="15" width="6.6640625" style="3" customWidth="1"/>
    <col min="16" max="16" width="7.109375" style="3" bestFit="1" customWidth="1"/>
    <col min="17" max="17" width="5.6640625" style="3" bestFit="1" customWidth="1"/>
    <col min="18" max="18" width="15.88671875" style="3" customWidth="1"/>
    <col min="19" max="19" width="9.33203125" style="3" bestFit="1" customWidth="1"/>
    <col min="20" max="16384" width="9.109375" style="3"/>
  </cols>
  <sheetData>
    <row r="1" spans="1:255" ht="57" customHeight="1" thickBot="1">
      <c r="A1" s="149" t="s">
        <v>14</v>
      </c>
      <c r="B1" s="148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O1" s="3">
        <v>17</v>
      </c>
    </row>
    <row r="2" spans="1:255" s="4" customFormat="1" ht="164.4" thickBot="1">
      <c r="A2" s="192" t="s">
        <v>112</v>
      </c>
      <c r="B2" s="46" t="s">
        <v>4</v>
      </c>
      <c r="C2" s="46" t="s">
        <v>15</v>
      </c>
      <c r="D2" s="39" t="s">
        <v>3</v>
      </c>
      <c r="E2" s="146" t="s">
        <v>104</v>
      </c>
      <c r="F2" s="146" t="s">
        <v>105</v>
      </c>
      <c r="G2" s="146" t="s">
        <v>106</v>
      </c>
      <c r="H2" s="146" t="s">
        <v>107</v>
      </c>
      <c r="I2" s="146" t="s">
        <v>108</v>
      </c>
      <c r="J2" s="146" t="s">
        <v>109</v>
      </c>
      <c r="K2" s="146" t="s">
        <v>110</v>
      </c>
      <c r="L2" s="146" t="s">
        <v>111</v>
      </c>
      <c r="M2" s="147" t="s">
        <v>12</v>
      </c>
      <c r="N2" s="59" t="s">
        <v>16</v>
      </c>
    </row>
    <row r="3" spans="1:255" ht="30.6" thickTop="1">
      <c r="A3" s="41">
        <f t="shared" ref="A3:A19" si="0">RANK(M3,$M$3:$M$19)</f>
        <v>1</v>
      </c>
      <c r="B3" s="43">
        <v>47</v>
      </c>
      <c r="C3" s="43" t="str">
        <f>VLOOKUP(B3,A!$A:$C,2,0)</f>
        <v>Černá Perla</v>
      </c>
      <c r="D3" s="43" t="str">
        <f>VLOOKUP(B3,A!$A:$C,3,0)</f>
        <v>Starý psi</v>
      </c>
      <c r="E3" s="44">
        <v>9</v>
      </c>
      <c r="F3" s="44">
        <v>10</v>
      </c>
      <c r="G3" s="44">
        <v>4</v>
      </c>
      <c r="H3" s="189">
        <v>6.5</v>
      </c>
      <c r="I3" s="44">
        <v>6</v>
      </c>
      <c r="J3" s="44">
        <v>12</v>
      </c>
      <c r="K3" s="44">
        <v>10</v>
      </c>
      <c r="L3" s="44">
        <v>6</v>
      </c>
      <c r="M3" s="45">
        <f t="shared" ref="M3:M19" si="1">SUM(E3:L3)</f>
        <v>63.5</v>
      </c>
      <c r="N3" s="133">
        <f t="shared" ref="N3:N19" si="2">TIME(0,R3,S3)</f>
        <v>0</v>
      </c>
      <c r="P3" s="3">
        <f t="shared" ref="P3:P19" si="3">$O$1/(MAX($M$3:$M$19)-MIN($M$3:$M$19))*60*(MAX($M$3:$M$19)-$M3)</f>
        <v>0</v>
      </c>
      <c r="Q3" s="78">
        <f t="shared" ref="Q3:Q19" si="4">P3/60</f>
        <v>0</v>
      </c>
      <c r="R3" s="79">
        <f t="shared" ref="R3:R19" si="5">FLOOR(Q3,1)</f>
        <v>0</v>
      </c>
      <c r="S3" s="78">
        <f t="shared" ref="S3:S19" si="6">(Q3-R3)*60</f>
        <v>0</v>
      </c>
      <c r="T3" s="79"/>
      <c r="U3" s="30"/>
      <c r="V3" s="32"/>
      <c r="W3" s="32"/>
      <c r="X3" s="32"/>
      <c r="Y3" s="31"/>
      <c r="Z3" s="31"/>
      <c r="AA3" s="30"/>
      <c r="AB3" s="31"/>
      <c r="AC3" s="30"/>
      <c r="AD3" s="32"/>
      <c r="AE3" s="32"/>
      <c r="AF3" s="32"/>
      <c r="AG3" s="31"/>
      <c r="AH3" s="31"/>
      <c r="AI3" s="30"/>
      <c r="AJ3" s="31"/>
      <c r="AK3" s="30"/>
      <c r="AL3" s="32"/>
      <c r="AM3" s="32"/>
      <c r="AN3" s="32"/>
      <c r="AO3" s="31"/>
      <c r="AP3" s="31"/>
      <c r="AQ3" s="30"/>
      <c r="AR3" s="31"/>
      <c r="AS3" s="30"/>
      <c r="AT3" s="32"/>
      <c r="AU3" s="32"/>
      <c r="AV3" s="32"/>
      <c r="AW3" s="31"/>
      <c r="AX3" s="31"/>
      <c r="AY3" s="30"/>
      <c r="AZ3" s="31"/>
      <c r="BA3" s="30"/>
      <c r="BB3" s="32"/>
      <c r="BC3" s="32"/>
      <c r="BD3" s="32"/>
      <c r="BE3" s="31"/>
      <c r="BF3" s="31"/>
      <c r="BG3" s="30"/>
      <c r="BH3" s="31"/>
      <c r="BI3" s="30"/>
      <c r="BJ3" s="32"/>
      <c r="BK3" s="32"/>
      <c r="BL3" s="32"/>
      <c r="BM3" s="31"/>
      <c r="BN3" s="31"/>
      <c r="BO3" s="30"/>
      <c r="BP3" s="31"/>
      <c r="BQ3" s="30"/>
      <c r="BR3" s="32"/>
      <c r="BS3" s="32"/>
      <c r="BT3" s="32"/>
      <c r="BU3" s="31"/>
      <c r="BV3" s="31"/>
      <c r="BW3" s="30"/>
      <c r="BX3" s="31"/>
      <c r="BY3" s="30"/>
      <c r="BZ3" s="32"/>
      <c r="CA3" s="32"/>
      <c r="CB3" s="32"/>
      <c r="CC3" s="31"/>
      <c r="CD3" s="31"/>
      <c r="CE3" s="30"/>
      <c r="CF3" s="31"/>
      <c r="CG3" s="30"/>
      <c r="CH3" s="32"/>
      <c r="CI3" s="32"/>
      <c r="CJ3" s="32"/>
      <c r="CK3" s="31"/>
      <c r="CL3" s="31"/>
      <c r="CM3" s="30"/>
      <c r="CN3" s="31"/>
      <c r="CO3" s="30"/>
      <c r="CP3" s="32"/>
      <c r="CQ3" s="32"/>
      <c r="CR3" s="32"/>
      <c r="CS3" s="31"/>
      <c r="CT3" s="31"/>
      <c r="CU3" s="30"/>
      <c r="CV3" s="31"/>
      <c r="CW3" s="30"/>
      <c r="CX3" s="32"/>
      <c r="CY3" s="32"/>
      <c r="CZ3" s="32"/>
      <c r="DA3" s="31"/>
      <c r="DB3" s="31"/>
      <c r="DC3" s="30"/>
      <c r="DD3" s="31"/>
      <c r="DE3" s="30"/>
      <c r="DF3" s="32"/>
      <c r="DG3" s="32"/>
      <c r="DH3" s="32"/>
      <c r="DI3" s="31"/>
      <c r="DJ3" s="31"/>
      <c r="DK3" s="30"/>
      <c r="DL3" s="31"/>
      <c r="DM3" s="30"/>
      <c r="DN3" s="32"/>
      <c r="DO3" s="32"/>
      <c r="DP3" s="32"/>
      <c r="DQ3" s="31"/>
      <c r="DR3" s="31"/>
      <c r="DS3" s="30"/>
      <c r="DT3" s="31"/>
      <c r="DU3" s="30"/>
      <c r="DV3" s="32"/>
      <c r="DW3" s="32"/>
      <c r="DX3" s="32"/>
      <c r="DY3" s="31"/>
      <c r="DZ3" s="31"/>
      <c r="EA3" s="30"/>
      <c r="EB3" s="31"/>
      <c r="EC3" s="30"/>
      <c r="ED3" s="32"/>
      <c r="EE3" s="32"/>
      <c r="EF3" s="32"/>
      <c r="EG3" s="31"/>
      <c r="EH3" s="31"/>
      <c r="EI3" s="30"/>
      <c r="EJ3" s="31"/>
      <c r="EK3" s="30"/>
      <c r="EL3" s="32"/>
      <c r="EM3" s="32"/>
      <c r="EN3" s="32"/>
      <c r="EO3" s="31"/>
      <c r="EP3" s="31"/>
      <c r="EQ3" s="30"/>
      <c r="ER3" s="31"/>
      <c r="ES3" s="30"/>
      <c r="ET3" s="32"/>
      <c r="EU3" s="32"/>
      <c r="EV3" s="32"/>
      <c r="EW3" s="31"/>
      <c r="EX3" s="31"/>
      <c r="EY3" s="30"/>
      <c r="EZ3" s="31"/>
      <c r="FA3" s="30"/>
      <c r="FB3" s="32"/>
      <c r="FC3" s="32"/>
      <c r="FD3" s="32"/>
      <c r="FE3" s="31"/>
      <c r="FF3" s="31"/>
      <c r="FG3" s="30"/>
      <c r="FH3" s="31"/>
      <c r="FI3" s="30"/>
      <c r="FJ3" s="32"/>
      <c r="FK3" s="32"/>
      <c r="FL3" s="32"/>
      <c r="FM3" s="31"/>
      <c r="FN3" s="31"/>
      <c r="FO3" s="30"/>
      <c r="FP3" s="31"/>
      <c r="FQ3" s="30"/>
      <c r="FR3" s="32"/>
      <c r="FS3" s="32"/>
      <c r="FT3" s="32"/>
      <c r="FU3" s="31"/>
      <c r="FV3" s="31"/>
      <c r="FW3" s="30"/>
      <c r="FX3" s="31"/>
      <c r="FY3" s="30"/>
      <c r="FZ3" s="32"/>
      <c r="GA3" s="32"/>
      <c r="GB3" s="32"/>
      <c r="GC3" s="31"/>
      <c r="GD3" s="31"/>
      <c r="GE3" s="30"/>
      <c r="GF3" s="31"/>
      <c r="GG3" s="30"/>
      <c r="GH3" s="32"/>
      <c r="GI3" s="32"/>
      <c r="GJ3" s="32"/>
      <c r="GK3" s="31"/>
      <c r="GL3" s="31"/>
      <c r="GM3" s="30"/>
      <c r="GN3" s="31"/>
      <c r="GO3" s="30"/>
      <c r="GP3" s="32"/>
      <c r="GQ3" s="32"/>
      <c r="GR3" s="32"/>
      <c r="GS3" s="31"/>
      <c r="GT3" s="31"/>
      <c r="GU3" s="30"/>
      <c r="GV3" s="31"/>
      <c r="GW3" s="30"/>
      <c r="GX3" s="32"/>
      <c r="GY3" s="32"/>
      <c r="GZ3" s="32"/>
      <c r="HA3" s="31"/>
      <c r="HB3" s="31"/>
      <c r="HC3" s="30"/>
      <c r="HD3" s="31"/>
      <c r="HE3" s="30"/>
      <c r="HF3" s="32"/>
      <c r="HG3" s="32"/>
      <c r="HH3" s="32"/>
      <c r="HI3" s="31"/>
      <c r="HJ3" s="31"/>
      <c r="HK3" s="30"/>
      <c r="HL3" s="31"/>
      <c r="HM3" s="30"/>
      <c r="HN3" s="32"/>
      <c r="HO3" s="32"/>
      <c r="HP3" s="32"/>
      <c r="HQ3" s="31"/>
      <c r="HR3" s="31"/>
      <c r="HS3" s="30"/>
      <c r="HT3" s="31"/>
      <c r="HU3" s="30"/>
      <c r="HV3" s="32"/>
      <c r="HW3" s="32"/>
      <c r="HX3" s="32"/>
      <c r="HY3" s="31"/>
      <c r="HZ3" s="31"/>
      <c r="IA3" s="30"/>
      <c r="IB3" s="31"/>
      <c r="IC3" s="30"/>
      <c r="ID3" s="32"/>
      <c r="IE3" s="32"/>
      <c r="IF3" s="32"/>
      <c r="IG3" s="31"/>
      <c r="IH3" s="31"/>
      <c r="II3" s="30"/>
      <c r="IJ3" s="31"/>
      <c r="IK3" s="30"/>
      <c r="IL3" s="32"/>
      <c r="IM3" s="32"/>
      <c r="IN3" s="32"/>
      <c r="IO3" s="31"/>
      <c r="IP3" s="31"/>
      <c r="IQ3" s="30"/>
      <c r="IR3" s="31"/>
      <c r="IS3" s="30"/>
      <c r="IT3" s="32"/>
      <c r="IU3" s="32"/>
    </row>
    <row r="4" spans="1:255" ht="30">
      <c r="A4" s="41">
        <f t="shared" si="0"/>
        <v>2</v>
      </c>
      <c r="B4" s="43">
        <v>41</v>
      </c>
      <c r="C4" s="43" t="str">
        <f>VLOOKUP(B4,A!$A:$C,2,0)</f>
        <v>Neptunní dráhy</v>
      </c>
      <c r="D4" s="166" t="str">
        <f>VLOOKUP(B4,A!$A:$C,3,0)</f>
        <v>VTO Neptun</v>
      </c>
      <c r="E4" s="42">
        <v>10</v>
      </c>
      <c r="F4" s="42">
        <v>12</v>
      </c>
      <c r="G4" s="42">
        <v>3</v>
      </c>
      <c r="H4" s="190">
        <v>10</v>
      </c>
      <c r="I4" s="44">
        <v>7</v>
      </c>
      <c r="J4" s="44">
        <v>8</v>
      </c>
      <c r="K4" s="44">
        <v>7</v>
      </c>
      <c r="L4" s="44">
        <v>4</v>
      </c>
      <c r="M4" s="45">
        <f t="shared" si="1"/>
        <v>61</v>
      </c>
      <c r="N4" s="133">
        <f t="shared" si="2"/>
        <v>9.8379629629629642E-4</v>
      </c>
      <c r="O4" s="3">
        <f t="shared" ref="O4:O19" si="7">$M$3-M4</f>
        <v>2.5</v>
      </c>
      <c r="P4" s="3">
        <f t="shared" si="3"/>
        <v>85</v>
      </c>
      <c r="Q4" s="78">
        <f t="shared" si="4"/>
        <v>1.4166666666666667</v>
      </c>
      <c r="R4" s="79">
        <f t="shared" si="5"/>
        <v>1</v>
      </c>
      <c r="S4" s="78">
        <f t="shared" si="6"/>
        <v>25.000000000000004</v>
      </c>
      <c r="T4" s="79"/>
    </row>
    <row r="5" spans="1:255" ht="30">
      <c r="A5" s="41">
        <f t="shared" si="0"/>
        <v>3</v>
      </c>
      <c r="B5" s="43">
        <v>33</v>
      </c>
      <c r="C5" s="43" t="str">
        <f>VLOOKUP(B5,A!$A:$C,2,0)</f>
        <v>Sázavské rybičky</v>
      </c>
      <c r="D5" s="43" t="str">
        <f>VLOOKUP(B5,A!$A:$C,3,0)</f>
        <v>Mokro a Vydry</v>
      </c>
      <c r="E5" s="42">
        <v>8</v>
      </c>
      <c r="F5" s="42">
        <v>12</v>
      </c>
      <c r="G5" s="42">
        <v>11</v>
      </c>
      <c r="H5" s="190">
        <v>4</v>
      </c>
      <c r="I5" s="44">
        <v>7</v>
      </c>
      <c r="J5" s="44">
        <v>6</v>
      </c>
      <c r="K5" s="44">
        <v>4</v>
      </c>
      <c r="L5" s="44">
        <v>7</v>
      </c>
      <c r="M5" s="45">
        <f t="shared" si="1"/>
        <v>59</v>
      </c>
      <c r="N5" s="133">
        <f t="shared" si="2"/>
        <v>1.7708333333333332E-3</v>
      </c>
      <c r="O5" s="3">
        <f t="shared" si="7"/>
        <v>4.5</v>
      </c>
      <c r="P5" s="3">
        <f t="shared" si="3"/>
        <v>153</v>
      </c>
      <c r="Q5" s="78">
        <f t="shared" si="4"/>
        <v>2.5499999999999998</v>
      </c>
      <c r="R5" s="79">
        <f t="shared" si="5"/>
        <v>2</v>
      </c>
      <c r="S5" s="78">
        <f t="shared" si="6"/>
        <v>32.999999999999986</v>
      </c>
      <c r="T5" s="79"/>
      <c r="U5" s="30"/>
      <c r="V5" s="32"/>
      <c r="W5" s="32"/>
      <c r="X5" s="32"/>
      <c r="Y5" s="31"/>
      <c r="Z5" s="31"/>
      <c r="AA5" s="30"/>
      <c r="AB5" s="31"/>
      <c r="AC5" s="30"/>
      <c r="AD5" s="32"/>
      <c r="AE5" s="32"/>
      <c r="AF5" s="32"/>
      <c r="AG5" s="31"/>
      <c r="AH5" s="31"/>
      <c r="AI5" s="30"/>
      <c r="AJ5" s="31"/>
      <c r="AK5" s="30"/>
      <c r="AL5" s="32"/>
      <c r="AM5" s="32"/>
      <c r="AN5" s="32"/>
      <c r="AO5" s="31"/>
      <c r="AP5" s="31"/>
      <c r="AQ5" s="30"/>
      <c r="AR5" s="31"/>
      <c r="AS5" s="30"/>
      <c r="AT5" s="32"/>
      <c r="AU5" s="32"/>
      <c r="AV5" s="32"/>
      <c r="AW5" s="31"/>
      <c r="AX5" s="31"/>
      <c r="AY5" s="30"/>
      <c r="AZ5" s="31"/>
      <c r="BA5" s="30"/>
      <c r="BB5" s="32"/>
      <c r="BC5" s="32"/>
      <c r="BD5" s="32"/>
      <c r="BE5" s="31"/>
      <c r="BF5" s="31"/>
      <c r="BG5" s="30"/>
      <c r="BH5" s="31"/>
      <c r="BI5" s="30"/>
      <c r="BJ5" s="32"/>
      <c r="BK5" s="32"/>
      <c r="BL5" s="32"/>
      <c r="BM5" s="31"/>
      <c r="BN5" s="31"/>
      <c r="BO5" s="30"/>
      <c r="BP5" s="31"/>
      <c r="BQ5" s="30"/>
      <c r="BR5" s="32"/>
      <c r="BS5" s="32"/>
      <c r="BT5" s="32"/>
      <c r="BU5" s="31"/>
      <c r="BV5" s="31"/>
      <c r="BW5" s="30"/>
      <c r="BX5" s="31"/>
      <c r="BY5" s="30"/>
      <c r="BZ5" s="32"/>
      <c r="CA5" s="32"/>
      <c r="CB5" s="32"/>
      <c r="CC5" s="31"/>
      <c r="CD5" s="31"/>
      <c r="CE5" s="30"/>
      <c r="CF5" s="31"/>
      <c r="CG5" s="30"/>
      <c r="CH5" s="32"/>
      <c r="CI5" s="32"/>
      <c r="CJ5" s="32"/>
      <c r="CK5" s="31"/>
      <c r="CL5" s="31"/>
      <c r="CM5" s="30"/>
      <c r="CN5" s="31"/>
      <c r="CO5" s="30"/>
      <c r="CP5" s="32"/>
      <c r="CQ5" s="32"/>
      <c r="CR5" s="32"/>
      <c r="CS5" s="31"/>
      <c r="CT5" s="31"/>
      <c r="CU5" s="30"/>
      <c r="CV5" s="31"/>
      <c r="CW5" s="30"/>
      <c r="CX5" s="32"/>
      <c r="CY5" s="32"/>
      <c r="CZ5" s="32"/>
      <c r="DA5" s="31"/>
      <c r="DB5" s="31"/>
      <c r="DC5" s="30"/>
      <c r="DD5" s="31"/>
      <c r="DE5" s="30"/>
      <c r="DF5" s="32"/>
      <c r="DG5" s="32"/>
      <c r="DH5" s="32"/>
      <c r="DI5" s="31"/>
      <c r="DJ5" s="31"/>
      <c r="DK5" s="30"/>
      <c r="DL5" s="31"/>
      <c r="DM5" s="30"/>
      <c r="DN5" s="32"/>
      <c r="DO5" s="32"/>
      <c r="DP5" s="32"/>
      <c r="DQ5" s="31"/>
      <c r="DR5" s="31"/>
      <c r="DS5" s="30"/>
      <c r="DT5" s="31"/>
      <c r="DU5" s="30"/>
      <c r="DV5" s="32"/>
      <c r="DW5" s="32"/>
      <c r="DX5" s="32"/>
      <c r="DY5" s="31"/>
      <c r="DZ5" s="31"/>
      <c r="EA5" s="30"/>
      <c r="EB5" s="31"/>
      <c r="EC5" s="30"/>
      <c r="ED5" s="32"/>
      <c r="EE5" s="32"/>
      <c r="EF5" s="32"/>
      <c r="EG5" s="31"/>
      <c r="EH5" s="31"/>
      <c r="EI5" s="30"/>
      <c r="EJ5" s="31"/>
      <c r="EK5" s="30"/>
      <c r="EL5" s="32"/>
      <c r="EM5" s="32"/>
      <c r="EN5" s="32"/>
      <c r="EO5" s="31"/>
      <c r="EP5" s="31"/>
      <c r="EQ5" s="30"/>
      <c r="ER5" s="31"/>
      <c r="ES5" s="30"/>
      <c r="ET5" s="32"/>
      <c r="EU5" s="32"/>
      <c r="EV5" s="32"/>
      <c r="EW5" s="31"/>
      <c r="EX5" s="31"/>
      <c r="EY5" s="30"/>
      <c r="EZ5" s="31"/>
      <c r="FA5" s="30"/>
      <c r="FB5" s="32"/>
      <c r="FC5" s="32"/>
      <c r="FD5" s="32"/>
      <c r="FE5" s="31"/>
      <c r="FF5" s="31"/>
      <c r="FG5" s="30"/>
      <c r="FH5" s="31"/>
      <c r="FI5" s="30"/>
      <c r="FJ5" s="32"/>
      <c r="FK5" s="32"/>
      <c r="FL5" s="32"/>
      <c r="FM5" s="31"/>
      <c r="FN5" s="31"/>
      <c r="FO5" s="30"/>
      <c r="FP5" s="31"/>
      <c r="FQ5" s="30"/>
      <c r="FR5" s="32"/>
      <c r="FS5" s="32"/>
      <c r="FT5" s="32"/>
      <c r="FU5" s="31"/>
      <c r="FV5" s="31"/>
      <c r="FW5" s="30"/>
      <c r="FX5" s="31"/>
      <c r="FY5" s="30"/>
      <c r="FZ5" s="32"/>
      <c r="GA5" s="32"/>
      <c r="GB5" s="32"/>
      <c r="GC5" s="31"/>
      <c r="GD5" s="31"/>
      <c r="GE5" s="30"/>
      <c r="GF5" s="31"/>
      <c r="GG5" s="30"/>
      <c r="GH5" s="32"/>
      <c r="GI5" s="32"/>
      <c r="GJ5" s="32"/>
      <c r="GK5" s="31"/>
      <c r="GL5" s="31"/>
      <c r="GM5" s="30"/>
      <c r="GN5" s="31"/>
      <c r="GO5" s="30"/>
      <c r="GP5" s="32"/>
      <c r="GQ5" s="32"/>
      <c r="GR5" s="32"/>
      <c r="GS5" s="31"/>
      <c r="GT5" s="31"/>
      <c r="GU5" s="30"/>
      <c r="GV5" s="31"/>
      <c r="GW5" s="30"/>
      <c r="GX5" s="32"/>
      <c r="GY5" s="32"/>
      <c r="GZ5" s="32"/>
      <c r="HA5" s="31"/>
      <c r="HB5" s="31"/>
      <c r="HC5" s="30"/>
      <c r="HD5" s="31"/>
      <c r="HE5" s="30"/>
      <c r="HF5" s="32"/>
      <c r="HG5" s="32"/>
      <c r="HH5" s="32"/>
      <c r="HI5" s="31"/>
      <c r="HJ5" s="31"/>
      <c r="HK5" s="30"/>
      <c r="HL5" s="31"/>
      <c r="HM5" s="30"/>
      <c r="HN5" s="32"/>
      <c r="HO5" s="32"/>
      <c r="HP5" s="32"/>
      <c r="HQ5" s="31"/>
      <c r="HR5" s="31"/>
      <c r="HS5" s="30"/>
      <c r="HT5" s="31"/>
      <c r="HU5" s="30"/>
      <c r="HV5" s="32"/>
      <c r="HW5" s="32"/>
      <c r="HX5" s="32"/>
      <c r="HY5" s="31"/>
      <c r="HZ5" s="31"/>
      <c r="IA5" s="30"/>
      <c r="IB5" s="31"/>
      <c r="IC5" s="30"/>
      <c r="ID5" s="32"/>
      <c r="IE5" s="32"/>
      <c r="IF5" s="32"/>
      <c r="IG5" s="31"/>
      <c r="IH5" s="31"/>
      <c r="II5" s="30"/>
      <c r="IJ5" s="31"/>
      <c r="IK5" s="30"/>
      <c r="IL5" s="32"/>
      <c r="IM5" s="32"/>
      <c r="IN5" s="32"/>
      <c r="IO5" s="31"/>
      <c r="IP5" s="31"/>
      <c r="IQ5" s="30"/>
      <c r="IR5" s="31"/>
      <c r="IS5" s="30"/>
      <c r="IT5" s="32"/>
      <c r="IU5" s="32"/>
    </row>
    <row r="6" spans="1:255" ht="30">
      <c r="A6" s="41">
        <f t="shared" si="0"/>
        <v>4</v>
      </c>
      <c r="B6" s="43">
        <v>31</v>
      </c>
      <c r="C6" s="43" t="str">
        <f>VLOOKUP(B6,A!$A:$C,2,0)</f>
        <v>Bimbadlo</v>
      </c>
      <c r="D6" s="43" t="str">
        <f>VLOOKUP(B6,A!$A:$C,3,0)</f>
        <v>Práčata</v>
      </c>
      <c r="E6" s="42">
        <v>10</v>
      </c>
      <c r="F6" s="42">
        <v>12</v>
      </c>
      <c r="G6" s="42">
        <v>1</v>
      </c>
      <c r="H6" s="190">
        <v>7.5</v>
      </c>
      <c r="I6" s="44">
        <v>6</v>
      </c>
      <c r="J6" s="44">
        <v>7</v>
      </c>
      <c r="K6" s="44">
        <v>7</v>
      </c>
      <c r="L6" s="44">
        <v>5</v>
      </c>
      <c r="M6" s="45">
        <f t="shared" si="1"/>
        <v>55.5</v>
      </c>
      <c r="N6" s="133">
        <f t="shared" si="2"/>
        <v>3.1481481481481482E-3</v>
      </c>
      <c r="O6" s="3">
        <f t="shared" si="7"/>
        <v>8</v>
      </c>
      <c r="P6" s="3">
        <f t="shared" si="3"/>
        <v>272</v>
      </c>
      <c r="Q6" s="78">
        <f t="shared" si="4"/>
        <v>4.5333333333333332</v>
      </c>
      <c r="R6" s="79">
        <f t="shared" si="5"/>
        <v>4</v>
      </c>
      <c r="S6" s="78">
        <f t="shared" si="6"/>
        <v>31.999999999999993</v>
      </c>
      <c r="T6" s="79"/>
    </row>
    <row r="7" spans="1:255" ht="30">
      <c r="A7" s="41">
        <f t="shared" si="0"/>
        <v>5</v>
      </c>
      <c r="B7" s="43">
        <v>37</v>
      </c>
      <c r="C7" s="43" t="str">
        <f>VLOOKUP(B7,A!$A:$C,2,0)</f>
        <v>Mašinka Grizzly</v>
      </c>
      <c r="D7" s="43" t="str">
        <f>VLOOKUP(B7,A!$A:$C,3,0)</f>
        <v>VTO Neptun</v>
      </c>
      <c r="E7" s="42">
        <v>7</v>
      </c>
      <c r="F7" s="42">
        <v>12</v>
      </c>
      <c r="G7" s="42">
        <v>4</v>
      </c>
      <c r="H7" s="190">
        <v>5.5</v>
      </c>
      <c r="I7" s="44">
        <v>7</v>
      </c>
      <c r="J7" s="44">
        <v>9</v>
      </c>
      <c r="K7" s="44">
        <v>6</v>
      </c>
      <c r="L7" s="44">
        <v>4</v>
      </c>
      <c r="M7" s="45">
        <f t="shared" si="1"/>
        <v>54.5</v>
      </c>
      <c r="N7" s="133">
        <f t="shared" si="2"/>
        <v>3.5416666666666665E-3</v>
      </c>
      <c r="O7" s="3">
        <f t="shared" si="7"/>
        <v>9</v>
      </c>
      <c r="P7" s="3">
        <f t="shared" si="3"/>
        <v>306</v>
      </c>
      <c r="Q7" s="78">
        <f t="shared" si="4"/>
        <v>5.0999999999999996</v>
      </c>
      <c r="R7" s="79">
        <f t="shared" si="5"/>
        <v>5</v>
      </c>
      <c r="S7" s="78">
        <f t="shared" si="6"/>
        <v>5.9999999999999787</v>
      </c>
      <c r="T7" s="79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</row>
    <row r="8" spans="1:255" ht="30">
      <c r="A8" s="41">
        <f t="shared" si="0"/>
        <v>6</v>
      </c>
      <c r="B8" s="43">
        <v>45</v>
      </c>
      <c r="C8" s="43" t="str">
        <f>VLOOKUP(B8,A!$A:$C,2,0)</f>
        <v>Racek 1</v>
      </c>
      <c r="D8" s="166" t="str">
        <f>VLOOKUP(B8,A!$A:$C,3,0)</f>
        <v>4. přístav</v>
      </c>
      <c r="E8" s="42">
        <v>9</v>
      </c>
      <c r="F8" s="42">
        <v>12</v>
      </c>
      <c r="G8" s="42">
        <v>2</v>
      </c>
      <c r="H8" s="190">
        <v>6</v>
      </c>
      <c r="I8" s="44">
        <v>7</v>
      </c>
      <c r="J8" s="44">
        <v>1</v>
      </c>
      <c r="K8" s="44">
        <v>8</v>
      </c>
      <c r="L8" s="44">
        <v>7</v>
      </c>
      <c r="M8" s="45">
        <f t="shared" si="1"/>
        <v>52</v>
      </c>
      <c r="N8" s="133">
        <f t="shared" si="2"/>
        <v>4.5254629629629629E-3</v>
      </c>
      <c r="O8" s="3">
        <f t="shared" si="7"/>
        <v>11.5</v>
      </c>
      <c r="P8" s="3">
        <f t="shared" si="3"/>
        <v>391</v>
      </c>
      <c r="Q8" s="78">
        <f t="shared" si="4"/>
        <v>6.5166666666666666</v>
      </c>
      <c r="R8" s="79">
        <f t="shared" si="5"/>
        <v>6</v>
      </c>
      <c r="S8" s="78">
        <f t="shared" si="6"/>
        <v>30.999999999999996</v>
      </c>
      <c r="T8" s="79"/>
      <c r="U8" s="30"/>
      <c r="V8" s="32"/>
      <c r="W8" s="32"/>
      <c r="X8" s="32"/>
      <c r="Y8" s="31"/>
      <c r="Z8" s="31"/>
      <c r="AA8" s="30"/>
      <c r="AB8" s="31"/>
      <c r="AC8" s="30"/>
      <c r="AD8" s="32"/>
      <c r="AE8" s="32"/>
      <c r="AF8" s="32"/>
      <c r="AG8" s="31"/>
      <c r="AH8" s="31"/>
      <c r="AI8" s="30"/>
      <c r="AJ8" s="31"/>
      <c r="AK8" s="30"/>
      <c r="AL8" s="32"/>
      <c r="AM8" s="32"/>
      <c r="AN8" s="32"/>
      <c r="AO8" s="31"/>
      <c r="AP8" s="31"/>
      <c r="AQ8" s="30"/>
      <c r="AR8" s="31"/>
      <c r="AS8" s="30"/>
      <c r="AT8" s="32"/>
      <c r="AU8" s="32"/>
      <c r="AV8" s="32"/>
      <c r="AW8" s="31"/>
      <c r="AX8" s="31"/>
      <c r="AY8" s="30"/>
      <c r="AZ8" s="31"/>
      <c r="BA8" s="30"/>
      <c r="BB8" s="32"/>
      <c r="BC8" s="32"/>
      <c r="BD8" s="32"/>
      <c r="BE8" s="31"/>
      <c r="BF8" s="31"/>
      <c r="BG8" s="30"/>
      <c r="BH8" s="31"/>
      <c r="BI8" s="30"/>
      <c r="BJ8" s="32"/>
      <c r="BK8" s="32"/>
      <c r="BL8" s="32"/>
      <c r="BM8" s="31"/>
      <c r="BN8" s="31"/>
      <c r="BO8" s="30"/>
      <c r="BP8" s="31"/>
      <c r="BQ8" s="30"/>
      <c r="BR8" s="32"/>
      <c r="BS8" s="32"/>
      <c r="BT8" s="32"/>
      <c r="BU8" s="31"/>
      <c r="BV8" s="31"/>
      <c r="BW8" s="30"/>
      <c r="BX8" s="31"/>
      <c r="BY8" s="30"/>
      <c r="BZ8" s="32"/>
      <c r="CA8" s="32"/>
      <c r="CB8" s="32"/>
      <c r="CC8" s="31"/>
      <c r="CD8" s="31"/>
      <c r="CE8" s="30"/>
      <c r="CF8" s="31"/>
      <c r="CG8" s="30"/>
      <c r="CH8" s="32"/>
      <c r="CI8" s="32"/>
      <c r="CJ8" s="32"/>
      <c r="CK8" s="31"/>
      <c r="CL8" s="31"/>
      <c r="CM8" s="30"/>
      <c r="CN8" s="31"/>
      <c r="CO8" s="30"/>
      <c r="CP8" s="32"/>
      <c r="CQ8" s="32"/>
      <c r="CR8" s="32"/>
      <c r="CS8" s="31"/>
      <c r="CT8" s="31"/>
      <c r="CU8" s="30"/>
      <c r="CV8" s="31"/>
      <c r="CW8" s="30"/>
      <c r="CX8" s="32"/>
      <c r="CY8" s="32"/>
      <c r="CZ8" s="32"/>
      <c r="DA8" s="31"/>
      <c r="DB8" s="31"/>
      <c r="DC8" s="30"/>
      <c r="DD8" s="31"/>
      <c r="DE8" s="30"/>
      <c r="DF8" s="32"/>
      <c r="DG8" s="32"/>
      <c r="DH8" s="32"/>
      <c r="DI8" s="31"/>
      <c r="DJ8" s="31"/>
      <c r="DK8" s="30"/>
      <c r="DL8" s="31"/>
      <c r="DM8" s="30"/>
      <c r="DN8" s="32"/>
      <c r="DO8" s="32"/>
      <c r="DP8" s="32"/>
      <c r="DQ8" s="31"/>
      <c r="DR8" s="31"/>
      <c r="DS8" s="30"/>
      <c r="DT8" s="31"/>
      <c r="DU8" s="30"/>
      <c r="DV8" s="32"/>
      <c r="DW8" s="32"/>
      <c r="DX8" s="32"/>
      <c r="DY8" s="31"/>
      <c r="DZ8" s="31"/>
      <c r="EA8" s="30"/>
      <c r="EB8" s="31"/>
      <c r="EC8" s="30"/>
      <c r="ED8" s="32"/>
      <c r="EE8" s="32"/>
      <c r="EF8" s="32"/>
      <c r="EG8" s="31"/>
      <c r="EH8" s="31"/>
      <c r="EI8" s="30"/>
      <c r="EJ8" s="31"/>
      <c r="EK8" s="30"/>
      <c r="EL8" s="32"/>
      <c r="EM8" s="32"/>
      <c r="EN8" s="32"/>
      <c r="EO8" s="31"/>
      <c r="EP8" s="31"/>
      <c r="EQ8" s="30"/>
      <c r="ER8" s="31"/>
      <c r="ES8" s="30"/>
      <c r="ET8" s="32"/>
      <c r="EU8" s="32"/>
      <c r="EV8" s="32"/>
      <c r="EW8" s="31"/>
      <c r="EX8" s="31"/>
      <c r="EY8" s="30"/>
      <c r="EZ8" s="31"/>
      <c r="FA8" s="30"/>
      <c r="FB8" s="32"/>
      <c r="FC8" s="32"/>
      <c r="FD8" s="32"/>
      <c r="FE8" s="31"/>
      <c r="FF8" s="31"/>
      <c r="FG8" s="30"/>
      <c r="FH8" s="31"/>
      <c r="FI8" s="30"/>
      <c r="FJ8" s="32"/>
      <c r="FK8" s="32"/>
      <c r="FL8" s="32"/>
      <c r="FM8" s="31"/>
      <c r="FN8" s="31"/>
      <c r="FO8" s="30"/>
      <c r="FP8" s="31"/>
      <c r="FQ8" s="30"/>
      <c r="FR8" s="32"/>
      <c r="FS8" s="32"/>
      <c r="FT8" s="32"/>
      <c r="FU8" s="31"/>
      <c r="FV8" s="31"/>
      <c r="FW8" s="30"/>
      <c r="FX8" s="31"/>
      <c r="FY8" s="30"/>
      <c r="FZ8" s="32"/>
      <c r="GA8" s="32"/>
      <c r="GB8" s="32"/>
      <c r="GC8" s="31"/>
      <c r="GD8" s="31"/>
      <c r="GE8" s="30"/>
      <c r="GF8" s="31"/>
      <c r="GG8" s="30"/>
      <c r="GH8" s="32"/>
      <c r="GI8" s="32"/>
      <c r="GJ8" s="32"/>
      <c r="GK8" s="31"/>
      <c r="GL8" s="31"/>
      <c r="GM8" s="30"/>
      <c r="GN8" s="31"/>
      <c r="GO8" s="30"/>
      <c r="GP8" s="32"/>
      <c r="GQ8" s="32"/>
      <c r="GR8" s="32"/>
      <c r="GS8" s="31"/>
      <c r="GT8" s="31"/>
      <c r="GU8" s="30"/>
      <c r="GV8" s="31"/>
      <c r="GW8" s="30"/>
      <c r="GX8" s="32"/>
      <c r="GY8" s="32"/>
      <c r="GZ8" s="32"/>
      <c r="HA8" s="31"/>
      <c r="HB8" s="31"/>
      <c r="HC8" s="30"/>
      <c r="HD8" s="31"/>
      <c r="HE8" s="30"/>
      <c r="HF8" s="32"/>
      <c r="HG8" s="32"/>
      <c r="HH8" s="32"/>
      <c r="HI8" s="31"/>
      <c r="HJ8" s="31"/>
      <c r="HK8" s="30"/>
      <c r="HL8" s="31"/>
      <c r="HM8" s="30"/>
      <c r="HN8" s="32"/>
      <c r="HO8" s="32"/>
      <c r="HP8" s="32"/>
      <c r="HQ8" s="31"/>
      <c r="HR8" s="31"/>
      <c r="HS8" s="30"/>
      <c r="HT8" s="31"/>
      <c r="HU8" s="30"/>
      <c r="HV8" s="32"/>
      <c r="HW8" s="32"/>
      <c r="HX8" s="32"/>
      <c r="HY8" s="31"/>
      <c r="HZ8" s="31"/>
      <c r="IA8" s="30"/>
      <c r="IB8" s="31"/>
      <c r="IC8" s="30"/>
      <c r="ID8" s="32"/>
      <c r="IE8" s="32"/>
      <c r="IF8" s="32"/>
      <c r="IG8" s="31"/>
      <c r="IH8" s="31"/>
      <c r="II8" s="30"/>
      <c r="IJ8" s="31"/>
      <c r="IK8" s="30"/>
      <c r="IL8" s="32"/>
      <c r="IM8" s="32"/>
      <c r="IN8" s="32"/>
      <c r="IO8" s="31"/>
      <c r="IP8" s="31"/>
      <c r="IQ8" s="30"/>
      <c r="IR8" s="31"/>
      <c r="IS8" s="30"/>
      <c r="IT8" s="32"/>
      <c r="IU8" s="32"/>
    </row>
    <row r="9" spans="1:255" ht="30">
      <c r="A9" s="41">
        <f t="shared" si="0"/>
        <v>7</v>
      </c>
      <c r="B9" s="43">
        <v>34</v>
      </c>
      <c r="C9" s="43" t="str">
        <f>VLOOKUP(B9,A!$A:$C,2,0)</f>
        <v>Pampelišáci</v>
      </c>
      <c r="D9" s="43" t="str">
        <f>VLOOKUP(B9,A!$A:$C,3,0)</f>
        <v>DDM Praha 2</v>
      </c>
      <c r="E9" s="42">
        <v>7</v>
      </c>
      <c r="F9" s="42">
        <v>12</v>
      </c>
      <c r="G9" s="42">
        <v>6</v>
      </c>
      <c r="H9" s="190">
        <v>5.5</v>
      </c>
      <c r="I9" s="44">
        <v>6</v>
      </c>
      <c r="J9" s="44">
        <v>3</v>
      </c>
      <c r="K9" s="44">
        <v>6</v>
      </c>
      <c r="L9" s="44">
        <v>6</v>
      </c>
      <c r="M9" s="45">
        <f t="shared" si="1"/>
        <v>51.5</v>
      </c>
      <c r="N9" s="133">
        <f t="shared" si="2"/>
        <v>4.7222222222222223E-3</v>
      </c>
      <c r="O9" s="3">
        <f t="shared" si="7"/>
        <v>12</v>
      </c>
      <c r="P9" s="3">
        <f t="shared" si="3"/>
        <v>408</v>
      </c>
      <c r="Q9" s="78">
        <f t="shared" si="4"/>
        <v>6.8</v>
      </c>
      <c r="R9" s="79">
        <f t="shared" si="5"/>
        <v>6</v>
      </c>
      <c r="S9" s="78">
        <f t="shared" si="6"/>
        <v>47.999999999999986</v>
      </c>
      <c r="T9" s="79"/>
    </row>
    <row r="10" spans="1:255" ht="30">
      <c r="A10" s="41">
        <f t="shared" si="0"/>
        <v>8</v>
      </c>
      <c r="B10" s="43">
        <v>36</v>
      </c>
      <c r="C10" s="43" t="str">
        <f>VLOOKUP(B10,A!$A:$C,2,0)</f>
        <v>Neptunní vagón</v>
      </c>
      <c r="D10" s="43" t="str">
        <f>VLOOKUP(B10,A!$A:$C,3,0)</f>
        <v>VTO Neptun</v>
      </c>
      <c r="E10" s="42">
        <v>4</v>
      </c>
      <c r="F10" s="42">
        <v>12</v>
      </c>
      <c r="G10" s="42">
        <v>4</v>
      </c>
      <c r="H10" s="190">
        <v>2.5</v>
      </c>
      <c r="I10" s="44">
        <v>7</v>
      </c>
      <c r="J10" s="44">
        <v>8</v>
      </c>
      <c r="K10" s="44">
        <v>7</v>
      </c>
      <c r="L10" s="44">
        <v>5</v>
      </c>
      <c r="M10" s="45">
        <f t="shared" si="1"/>
        <v>49.5</v>
      </c>
      <c r="N10" s="133">
        <f t="shared" si="2"/>
        <v>5.5092592592592589E-3</v>
      </c>
      <c r="O10" s="3">
        <f t="shared" si="7"/>
        <v>14</v>
      </c>
      <c r="P10" s="3">
        <f t="shared" si="3"/>
        <v>476</v>
      </c>
      <c r="Q10" s="78">
        <f t="shared" si="4"/>
        <v>7.9333333333333336</v>
      </c>
      <c r="R10" s="79">
        <f t="shared" si="5"/>
        <v>7</v>
      </c>
      <c r="S10" s="78">
        <f t="shared" si="6"/>
        <v>56.000000000000014</v>
      </c>
      <c r="T10" s="79"/>
      <c r="U10" s="30"/>
      <c r="V10" s="32"/>
      <c r="W10" s="32"/>
      <c r="X10" s="32"/>
      <c r="Y10" s="31"/>
      <c r="Z10" s="31"/>
      <c r="AA10" s="30"/>
      <c r="AB10" s="31"/>
      <c r="AC10" s="30"/>
      <c r="AD10" s="32"/>
      <c r="AE10" s="32"/>
      <c r="AF10" s="32"/>
      <c r="AG10" s="31"/>
      <c r="AH10" s="31"/>
      <c r="AI10" s="30"/>
      <c r="AJ10" s="31"/>
      <c r="AK10" s="30"/>
      <c r="AL10" s="32"/>
      <c r="AM10" s="32"/>
      <c r="AN10" s="32"/>
      <c r="AO10" s="31"/>
      <c r="AP10" s="31"/>
      <c r="AQ10" s="30"/>
      <c r="AR10" s="31"/>
      <c r="AS10" s="30"/>
      <c r="AT10" s="32"/>
      <c r="AU10" s="32"/>
      <c r="AV10" s="32"/>
      <c r="AW10" s="31"/>
      <c r="AX10" s="31"/>
      <c r="AY10" s="30"/>
      <c r="AZ10" s="31"/>
      <c r="BA10" s="30"/>
      <c r="BB10" s="32"/>
      <c r="BC10" s="32"/>
      <c r="BD10" s="32"/>
      <c r="BE10" s="31"/>
      <c r="BF10" s="31"/>
      <c r="BG10" s="30"/>
      <c r="BH10" s="31"/>
      <c r="BI10" s="30"/>
      <c r="BJ10" s="32"/>
      <c r="BK10" s="32"/>
      <c r="BL10" s="32"/>
      <c r="BM10" s="31"/>
      <c r="BN10" s="31"/>
      <c r="BO10" s="30"/>
      <c r="BP10" s="31"/>
      <c r="BQ10" s="30"/>
      <c r="BR10" s="32"/>
      <c r="BS10" s="32"/>
      <c r="BT10" s="32"/>
      <c r="BU10" s="31"/>
      <c r="BV10" s="31"/>
      <c r="BW10" s="30"/>
      <c r="BX10" s="31"/>
      <c r="BY10" s="30"/>
      <c r="BZ10" s="32"/>
      <c r="CA10" s="32"/>
      <c r="CB10" s="32"/>
      <c r="CC10" s="31"/>
      <c r="CD10" s="31"/>
      <c r="CE10" s="30"/>
      <c r="CF10" s="31"/>
      <c r="CG10" s="30"/>
      <c r="CH10" s="32"/>
      <c r="CI10" s="32"/>
      <c r="CJ10" s="32"/>
      <c r="CK10" s="31"/>
      <c r="CL10" s="31"/>
      <c r="CM10" s="30"/>
      <c r="CN10" s="31"/>
      <c r="CO10" s="30"/>
      <c r="CP10" s="32"/>
      <c r="CQ10" s="32"/>
      <c r="CR10" s="32"/>
      <c r="CS10" s="31"/>
      <c r="CT10" s="31"/>
      <c r="CU10" s="30"/>
      <c r="CV10" s="31"/>
      <c r="CW10" s="30"/>
      <c r="CX10" s="32"/>
      <c r="CY10" s="32"/>
      <c r="CZ10" s="32"/>
      <c r="DA10" s="31"/>
      <c r="DB10" s="31"/>
      <c r="DC10" s="30"/>
      <c r="DD10" s="31"/>
      <c r="DE10" s="30"/>
      <c r="DF10" s="32"/>
      <c r="DG10" s="32"/>
      <c r="DH10" s="32"/>
      <c r="DI10" s="31"/>
      <c r="DJ10" s="31"/>
      <c r="DK10" s="30"/>
      <c r="DL10" s="31"/>
      <c r="DM10" s="30"/>
      <c r="DN10" s="32"/>
      <c r="DO10" s="32"/>
      <c r="DP10" s="32"/>
      <c r="DQ10" s="31"/>
      <c r="DR10" s="31"/>
      <c r="DS10" s="30"/>
      <c r="DT10" s="31"/>
      <c r="DU10" s="30"/>
      <c r="DV10" s="32"/>
      <c r="DW10" s="32"/>
      <c r="DX10" s="32"/>
      <c r="DY10" s="31"/>
      <c r="DZ10" s="31"/>
      <c r="EA10" s="30"/>
      <c r="EB10" s="31"/>
      <c r="EC10" s="30"/>
      <c r="ED10" s="32"/>
      <c r="EE10" s="32"/>
      <c r="EF10" s="32"/>
      <c r="EG10" s="31"/>
      <c r="EH10" s="31"/>
      <c r="EI10" s="30"/>
      <c r="EJ10" s="31"/>
      <c r="EK10" s="30"/>
      <c r="EL10" s="32"/>
      <c r="EM10" s="32"/>
      <c r="EN10" s="32"/>
      <c r="EO10" s="31"/>
      <c r="EP10" s="31"/>
      <c r="EQ10" s="30"/>
      <c r="ER10" s="31"/>
      <c r="ES10" s="30"/>
      <c r="ET10" s="32"/>
      <c r="EU10" s="32"/>
      <c r="EV10" s="32"/>
      <c r="EW10" s="31"/>
      <c r="EX10" s="31"/>
      <c r="EY10" s="30"/>
      <c r="EZ10" s="31"/>
      <c r="FA10" s="30"/>
      <c r="FB10" s="32"/>
      <c r="FC10" s="32"/>
      <c r="FD10" s="32"/>
      <c r="FE10" s="31"/>
      <c r="FF10" s="31"/>
      <c r="FG10" s="30"/>
      <c r="FH10" s="31"/>
      <c r="FI10" s="30"/>
      <c r="FJ10" s="32"/>
      <c r="FK10" s="32"/>
      <c r="FL10" s="32"/>
      <c r="FM10" s="31"/>
      <c r="FN10" s="31"/>
      <c r="FO10" s="30"/>
      <c r="FP10" s="31"/>
      <c r="FQ10" s="30"/>
      <c r="FR10" s="32"/>
      <c r="FS10" s="32"/>
      <c r="FT10" s="32"/>
      <c r="FU10" s="31"/>
      <c r="FV10" s="31"/>
      <c r="FW10" s="30"/>
      <c r="FX10" s="31"/>
      <c r="FY10" s="30"/>
      <c r="FZ10" s="32"/>
      <c r="GA10" s="32"/>
      <c r="GB10" s="32"/>
      <c r="GC10" s="31"/>
      <c r="GD10" s="31"/>
      <c r="GE10" s="30"/>
      <c r="GF10" s="31"/>
      <c r="GG10" s="30"/>
      <c r="GH10" s="32"/>
      <c r="GI10" s="32"/>
      <c r="GJ10" s="32"/>
      <c r="GK10" s="31"/>
      <c r="GL10" s="31"/>
      <c r="GM10" s="30"/>
      <c r="GN10" s="31"/>
      <c r="GO10" s="30"/>
      <c r="GP10" s="32"/>
      <c r="GQ10" s="32"/>
      <c r="GR10" s="32"/>
      <c r="GS10" s="31"/>
      <c r="GT10" s="31"/>
      <c r="GU10" s="30"/>
      <c r="GV10" s="31"/>
      <c r="GW10" s="30"/>
      <c r="GX10" s="32"/>
      <c r="GY10" s="32"/>
      <c r="GZ10" s="32"/>
      <c r="HA10" s="31"/>
      <c r="HB10" s="31"/>
      <c r="HC10" s="30"/>
      <c r="HD10" s="31"/>
      <c r="HE10" s="30"/>
      <c r="HF10" s="32"/>
      <c r="HG10" s="32"/>
      <c r="HH10" s="32"/>
      <c r="HI10" s="31"/>
      <c r="HJ10" s="31"/>
      <c r="HK10" s="30"/>
      <c r="HL10" s="31"/>
      <c r="HM10" s="30"/>
      <c r="HN10" s="32"/>
      <c r="HO10" s="32"/>
      <c r="HP10" s="32"/>
      <c r="HQ10" s="31"/>
      <c r="HR10" s="31"/>
      <c r="HS10" s="30"/>
      <c r="HT10" s="31"/>
      <c r="HU10" s="30"/>
      <c r="HV10" s="32"/>
      <c r="HW10" s="32"/>
      <c r="HX10" s="32"/>
      <c r="HY10" s="31"/>
      <c r="HZ10" s="31"/>
      <c r="IA10" s="30"/>
      <c r="IB10" s="31"/>
      <c r="IC10" s="30"/>
      <c r="ID10" s="32"/>
      <c r="IE10" s="32"/>
      <c r="IF10" s="32"/>
      <c r="IG10" s="31"/>
      <c r="IH10" s="31"/>
      <c r="II10" s="30"/>
      <c r="IJ10" s="31"/>
      <c r="IK10" s="30"/>
      <c r="IL10" s="32"/>
      <c r="IM10" s="32"/>
      <c r="IN10" s="32"/>
      <c r="IO10" s="31"/>
      <c r="IP10" s="31"/>
      <c r="IQ10" s="30"/>
      <c r="IR10" s="31"/>
      <c r="IS10" s="30"/>
      <c r="IT10" s="32"/>
      <c r="IU10" s="32"/>
    </row>
    <row r="11" spans="1:255" ht="30">
      <c r="A11" s="41">
        <f t="shared" si="0"/>
        <v>9</v>
      </c>
      <c r="B11" s="43">
        <v>35</v>
      </c>
      <c r="C11" s="43" t="str">
        <f>VLOOKUP(B11,A!$A:$C,2,0)</f>
        <v>Racek 1000</v>
      </c>
      <c r="D11" s="43" t="str">
        <f>VLOOKUP(B11,A!$A:$C,3,0)</f>
        <v>4. přístav</v>
      </c>
      <c r="E11" s="42">
        <v>3</v>
      </c>
      <c r="F11" s="42">
        <v>12</v>
      </c>
      <c r="G11" s="42">
        <v>5</v>
      </c>
      <c r="H11" s="190">
        <v>3</v>
      </c>
      <c r="I11" s="44">
        <v>5</v>
      </c>
      <c r="J11" s="44">
        <v>9</v>
      </c>
      <c r="K11" s="44">
        <v>6</v>
      </c>
      <c r="L11" s="44">
        <v>4</v>
      </c>
      <c r="M11" s="45">
        <f t="shared" si="1"/>
        <v>47</v>
      </c>
      <c r="N11" s="133">
        <f t="shared" si="2"/>
        <v>6.4930555555555549E-3</v>
      </c>
      <c r="O11" s="3">
        <f t="shared" si="7"/>
        <v>16.5</v>
      </c>
      <c r="P11" s="3">
        <f t="shared" si="3"/>
        <v>561</v>
      </c>
      <c r="Q11" s="78">
        <f t="shared" si="4"/>
        <v>9.35</v>
      </c>
      <c r="R11" s="79">
        <f t="shared" si="5"/>
        <v>9</v>
      </c>
      <c r="S11" s="78">
        <f t="shared" si="6"/>
        <v>20.999999999999979</v>
      </c>
      <c r="T11" s="79"/>
      <c r="U11" s="30"/>
      <c r="V11" s="32"/>
      <c r="W11" s="32"/>
      <c r="X11" s="32"/>
      <c r="Y11" s="31"/>
      <c r="Z11" s="31"/>
      <c r="AA11" s="30"/>
      <c r="AB11" s="31"/>
      <c r="AC11" s="30"/>
      <c r="AD11" s="32"/>
      <c r="AE11" s="32"/>
      <c r="AF11" s="32"/>
      <c r="AG11" s="31"/>
      <c r="AH11" s="31"/>
      <c r="AI11" s="30"/>
      <c r="AJ11" s="31"/>
      <c r="AK11" s="30"/>
      <c r="AL11" s="32"/>
      <c r="AM11" s="32"/>
      <c r="AN11" s="32"/>
      <c r="AO11" s="31"/>
      <c r="AP11" s="31"/>
      <c r="AQ11" s="30"/>
      <c r="AR11" s="31"/>
      <c r="AS11" s="30"/>
      <c r="AT11" s="32"/>
      <c r="AU11" s="32"/>
      <c r="AV11" s="32"/>
      <c r="AW11" s="31"/>
      <c r="AX11" s="31"/>
      <c r="AY11" s="30"/>
      <c r="AZ11" s="31"/>
      <c r="BA11" s="30"/>
      <c r="BB11" s="32"/>
      <c r="BC11" s="32"/>
      <c r="BD11" s="32"/>
      <c r="BE11" s="31"/>
      <c r="BF11" s="31"/>
      <c r="BG11" s="30"/>
      <c r="BH11" s="31"/>
      <c r="BI11" s="30"/>
      <c r="BJ11" s="32"/>
      <c r="BK11" s="32"/>
      <c r="BL11" s="32"/>
      <c r="BM11" s="31"/>
      <c r="BN11" s="31"/>
      <c r="BO11" s="30"/>
      <c r="BP11" s="31"/>
      <c r="BQ11" s="30"/>
      <c r="BR11" s="32"/>
      <c r="BS11" s="32"/>
      <c r="BT11" s="32"/>
      <c r="BU11" s="31"/>
      <c r="BV11" s="31"/>
      <c r="BW11" s="30"/>
      <c r="BX11" s="31"/>
      <c r="BY11" s="30"/>
      <c r="BZ11" s="32"/>
      <c r="CA11" s="32"/>
      <c r="CB11" s="32"/>
      <c r="CC11" s="31"/>
      <c r="CD11" s="31"/>
      <c r="CE11" s="30"/>
      <c r="CF11" s="31"/>
      <c r="CG11" s="30"/>
      <c r="CH11" s="32"/>
      <c r="CI11" s="32"/>
      <c r="CJ11" s="32"/>
      <c r="CK11" s="31"/>
      <c r="CL11" s="31"/>
      <c r="CM11" s="30"/>
      <c r="CN11" s="31"/>
      <c r="CO11" s="30"/>
      <c r="CP11" s="32"/>
      <c r="CQ11" s="32"/>
      <c r="CR11" s="32"/>
      <c r="CS11" s="31"/>
      <c r="CT11" s="31"/>
      <c r="CU11" s="30"/>
      <c r="CV11" s="31"/>
      <c r="CW11" s="30"/>
      <c r="CX11" s="32"/>
      <c r="CY11" s="32"/>
      <c r="CZ11" s="32"/>
      <c r="DA11" s="31"/>
      <c r="DB11" s="31"/>
      <c r="DC11" s="30"/>
      <c r="DD11" s="31"/>
      <c r="DE11" s="30"/>
      <c r="DF11" s="32"/>
      <c r="DG11" s="32"/>
      <c r="DH11" s="32"/>
      <c r="DI11" s="31"/>
      <c r="DJ11" s="31"/>
      <c r="DK11" s="30"/>
      <c r="DL11" s="31"/>
      <c r="DM11" s="30"/>
      <c r="DN11" s="32"/>
      <c r="DO11" s="32"/>
      <c r="DP11" s="32"/>
      <c r="DQ11" s="31"/>
      <c r="DR11" s="31"/>
      <c r="DS11" s="30"/>
      <c r="DT11" s="31"/>
      <c r="DU11" s="30"/>
      <c r="DV11" s="32"/>
      <c r="DW11" s="32"/>
      <c r="DX11" s="32"/>
      <c r="DY11" s="31"/>
      <c r="DZ11" s="31"/>
      <c r="EA11" s="30"/>
      <c r="EB11" s="31"/>
      <c r="EC11" s="30"/>
      <c r="ED11" s="32"/>
      <c r="EE11" s="32"/>
      <c r="EF11" s="32"/>
      <c r="EG11" s="31"/>
      <c r="EH11" s="31"/>
      <c r="EI11" s="30"/>
      <c r="EJ11" s="31"/>
      <c r="EK11" s="30"/>
      <c r="EL11" s="32"/>
      <c r="EM11" s="32"/>
      <c r="EN11" s="32"/>
      <c r="EO11" s="31"/>
      <c r="EP11" s="31"/>
      <c r="EQ11" s="30"/>
      <c r="ER11" s="31"/>
      <c r="ES11" s="30"/>
      <c r="ET11" s="32"/>
      <c r="EU11" s="32"/>
      <c r="EV11" s="32"/>
      <c r="EW11" s="31"/>
      <c r="EX11" s="31"/>
      <c r="EY11" s="30"/>
      <c r="EZ11" s="31"/>
      <c r="FA11" s="30"/>
      <c r="FB11" s="32"/>
      <c r="FC11" s="32"/>
      <c r="FD11" s="32"/>
      <c r="FE11" s="31"/>
      <c r="FF11" s="31"/>
      <c r="FG11" s="30"/>
      <c r="FH11" s="31"/>
      <c r="FI11" s="30"/>
      <c r="FJ11" s="32"/>
      <c r="FK11" s="32"/>
      <c r="FL11" s="32"/>
      <c r="FM11" s="31"/>
      <c r="FN11" s="31"/>
      <c r="FO11" s="30"/>
      <c r="FP11" s="31"/>
      <c r="FQ11" s="30"/>
      <c r="FR11" s="32"/>
      <c r="FS11" s="32"/>
      <c r="FT11" s="32"/>
      <c r="FU11" s="31"/>
      <c r="FV11" s="31"/>
      <c r="FW11" s="30"/>
      <c r="FX11" s="31"/>
      <c r="FY11" s="30"/>
      <c r="FZ11" s="32"/>
      <c r="GA11" s="32"/>
      <c r="GB11" s="32"/>
      <c r="GC11" s="31"/>
      <c r="GD11" s="31"/>
      <c r="GE11" s="30"/>
      <c r="GF11" s="31"/>
      <c r="GG11" s="30"/>
      <c r="GH11" s="32"/>
      <c r="GI11" s="32"/>
      <c r="GJ11" s="32"/>
      <c r="GK11" s="31"/>
      <c r="GL11" s="31"/>
      <c r="GM11" s="30"/>
      <c r="GN11" s="31"/>
      <c r="GO11" s="30"/>
      <c r="GP11" s="32"/>
      <c r="GQ11" s="32"/>
      <c r="GR11" s="32"/>
      <c r="GS11" s="31"/>
      <c r="GT11" s="31"/>
      <c r="GU11" s="30"/>
      <c r="GV11" s="31"/>
      <c r="GW11" s="30"/>
      <c r="GX11" s="32"/>
      <c r="GY11" s="32"/>
      <c r="GZ11" s="32"/>
      <c r="HA11" s="31"/>
      <c r="HB11" s="31"/>
      <c r="HC11" s="30"/>
      <c r="HD11" s="31"/>
      <c r="HE11" s="30"/>
      <c r="HF11" s="32"/>
      <c r="HG11" s="32"/>
      <c r="HH11" s="32"/>
      <c r="HI11" s="31"/>
      <c r="HJ11" s="31"/>
      <c r="HK11" s="30"/>
      <c r="HL11" s="31"/>
      <c r="HM11" s="30"/>
      <c r="HN11" s="32"/>
      <c r="HO11" s="32"/>
      <c r="HP11" s="32"/>
      <c r="HQ11" s="31"/>
      <c r="HR11" s="31"/>
      <c r="HS11" s="30"/>
      <c r="HT11" s="31"/>
      <c r="HU11" s="30"/>
      <c r="HV11" s="32"/>
      <c r="HW11" s="32"/>
      <c r="HX11" s="32"/>
      <c r="HY11" s="31"/>
      <c r="HZ11" s="31"/>
      <c r="IA11" s="30"/>
      <c r="IB11" s="31"/>
      <c r="IC11" s="30"/>
      <c r="ID11" s="32"/>
      <c r="IE11" s="32"/>
      <c r="IF11" s="32"/>
      <c r="IG11" s="31"/>
      <c r="IH11" s="31"/>
      <c r="II11" s="30"/>
      <c r="IJ11" s="31"/>
      <c r="IK11" s="30"/>
      <c r="IL11" s="32"/>
      <c r="IM11" s="32"/>
      <c r="IN11" s="32"/>
      <c r="IO11" s="31"/>
      <c r="IP11" s="31"/>
      <c r="IQ11" s="30"/>
      <c r="IR11" s="31"/>
      <c r="IS11" s="30"/>
      <c r="IT11" s="32"/>
      <c r="IU11" s="32"/>
    </row>
    <row r="12" spans="1:255" s="6" customFormat="1" ht="30">
      <c r="A12" s="41">
        <f t="shared" si="0"/>
        <v>9</v>
      </c>
      <c r="B12" s="43">
        <v>42</v>
      </c>
      <c r="C12" s="43" t="str">
        <f>VLOOKUP(B12,A!$A:$C,2,0)</f>
        <v>Želvy</v>
      </c>
      <c r="D12" s="43" t="str">
        <f>VLOOKUP(B12,A!$A:$C,3,0)</f>
        <v>4. přístav</v>
      </c>
      <c r="E12" s="131">
        <v>6</v>
      </c>
      <c r="F12" s="131">
        <v>10</v>
      </c>
      <c r="G12" s="131">
        <v>3</v>
      </c>
      <c r="H12" s="191">
        <v>2</v>
      </c>
      <c r="I12" s="132">
        <v>6</v>
      </c>
      <c r="J12" s="132">
        <v>10</v>
      </c>
      <c r="K12" s="132">
        <v>6</v>
      </c>
      <c r="L12" s="132">
        <v>4</v>
      </c>
      <c r="M12" s="45">
        <f t="shared" si="1"/>
        <v>47</v>
      </c>
      <c r="N12" s="133">
        <f t="shared" si="2"/>
        <v>6.4930555555555549E-3</v>
      </c>
      <c r="O12" s="3">
        <f t="shared" si="7"/>
        <v>16.5</v>
      </c>
      <c r="P12" s="3">
        <f t="shared" si="3"/>
        <v>561</v>
      </c>
      <c r="Q12" s="78">
        <f t="shared" si="4"/>
        <v>9.35</v>
      </c>
      <c r="R12" s="79">
        <f t="shared" si="5"/>
        <v>9</v>
      </c>
      <c r="S12" s="78">
        <f t="shared" si="6"/>
        <v>20.999999999999979</v>
      </c>
      <c r="T12" s="79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spans="1:255" s="6" customFormat="1" ht="30">
      <c r="A13" s="41">
        <f t="shared" si="0"/>
        <v>11</v>
      </c>
      <c r="B13" s="43">
        <v>43</v>
      </c>
      <c r="C13" s="43" t="str">
        <f>VLOOKUP(B13,A!$A:$C,2,0)</f>
        <v>Racek 1001</v>
      </c>
      <c r="D13" s="43" t="str">
        <f>VLOOKUP(B13,A!$A:$C,3,0)</f>
        <v>4. přístav</v>
      </c>
      <c r="E13" s="42">
        <v>8</v>
      </c>
      <c r="F13" s="42">
        <v>12</v>
      </c>
      <c r="G13" s="42">
        <v>1</v>
      </c>
      <c r="H13" s="190">
        <v>5.5</v>
      </c>
      <c r="I13" s="42">
        <v>5</v>
      </c>
      <c r="J13" s="42">
        <v>8</v>
      </c>
      <c r="K13" s="42">
        <v>7</v>
      </c>
      <c r="L13" s="42">
        <v>0</v>
      </c>
      <c r="M13" s="45">
        <f t="shared" si="1"/>
        <v>46.5</v>
      </c>
      <c r="N13" s="133">
        <f t="shared" si="2"/>
        <v>6.6898148148148142E-3</v>
      </c>
      <c r="O13" s="3">
        <f t="shared" si="7"/>
        <v>17</v>
      </c>
      <c r="P13" s="3">
        <f t="shared" si="3"/>
        <v>578</v>
      </c>
      <c r="Q13" s="78">
        <f t="shared" si="4"/>
        <v>9.6333333333333329</v>
      </c>
      <c r="R13" s="79">
        <f t="shared" si="5"/>
        <v>9</v>
      </c>
      <c r="S13" s="78">
        <f t="shared" si="6"/>
        <v>37.999999999999972</v>
      </c>
      <c r="T13" s="79"/>
      <c r="U13" s="30"/>
      <c r="V13" s="32"/>
      <c r="W13" s="32"/>
      <c r="X13" s="32"/>
      <c r="Y13" s="31"/>
      <c r="Z13" s="31"/>
      <c r="AA13" s="30"/>
      <c r="AB13" s="31"/>
      <c r="AC13" s="30"/>
      <c r="AD13" s="32"/>
      <c r="AE13" s="32"/>
      <c r="AF13" s="32"/>
      <c r="AG13" s="31"/>
      <c r="AH13" s="31"/>
      <c r="AI13" s="30"/>
      <c r="AJ13" s="31"/>
      <c r="AK13" s="30"/>
      <c r="AL13" s="32"/>
      <c r="AM13" s="32"/>
      <c r="AN13" s="32"/>
      <c r="AO13" s="31"/>
      <c r="AP13" s="31"/>
      <c r="AQ13" s="30"/>
      <c r="AR13" s="31"/>
      <c r="AS13" s="30"/>
      <c r="AT13" s="32"/>
      <c r="AU13" s="32"/>
      <c r="AV13" s="32"/>
      <c r="AW13" s="31"/>
      <c r="AX13" s="31"/>
      <c r="AY13" s="30"/>
      <c r="AZ13" s="31"/>
      <c r="BA13" s="30"/>
      <c r="BB13" s="32"/>
      <c r="BC13" s="32"/>
      <c r="BD13" s="32"/>
      <c r="BE13" s="31"/>
      <c r="BF13" s="31"/>
      <c r="BG13" s="30"/>
      <c r="BH13" s="31"/>
      <c r="BI13" s="30"/>
      <c r="BJ13" s="32"/>
      <c r="BK13" s="32"/>
      <c r="BL13" s="32"/>
      <c r="BM13" s="31"/>
      <c r="BN13" s="31"/>
      <c r="BO13" s="30"/>
      <c r="BP13" s="31"/>
      <c r="BQ13" s="30"/>
      <c r="BR13" s="32"/>
      <c r="BS13" s="32"/>
      <c r="BT13" s="32"/>
      <c r="BU13" s="31"/>
      <c r="BV13" s="31"/>
      <c r="BW13" s="30"/>
      <c r="BX13" s="31"/>
      <c r="BY13" s="30"/>
      <c r="BZ13" s="32"/>
      <c r="CA13" s="32"/>
      <c r="CB13" s="32"/>
      <c r="CC13" s="31"/>
      <c r="CD13" s="31"/>
      <c r="CE13" s="30"/>
      <c r="CF13" s="31"/>
      <c r="CG13" s="30"/>
      <c r="CH13" s="32"/>
      <c r="CI13" s="32"/>
      <c r="CJ13" s="32"/>
      <c r="CK13" s="31"/>
      <c r="CL13" s="31"/>
      <c r="CM13" s="30"/>
      <c r="CN13" s="31"/>
      <c r="CO13" s="30"/>
      <c r="CP13" s="32"/>
      <c r="CQ13" s="32"/>
      <c r="CR13" s="32"/>
      <c r="CS13" s="31"/>
      <c r="CT13" s="31"/>
      <c r="CU13" s="30"/>
      <c r="CV13" s="31"/>
      <c r="CW13" s="30"/>
      <c r="CX13" s="32"/>
      <c r="CY13" s="32"/>
      <c r="CZ13" s="32"/>
      <c r="DA13" s="31"/>
      <c r="DB13" s="31"/>
      <c r="DC13" s="30"/>
      <c r="DD13" s="31"/>
      <c r="DE13" s="30"/>
      <c r="DF13" s="32"/>
      <c r="DG13" s="32"/>
      <c r="DH13" s="32"/>
      <c r="DI13" s="31"/>
      <c r="DJ13" s="31"/>
      <c r="DK13" s="30"/>
      <c r="DL13" s="31"/>
      <c r="DM13" s="30"/>
      <c r="DN13" s="32"/>
      <c r="DO13" s="32"/>
      <c r="DP13" s="32"/>
      <c r="DQ13" s="31"/>
      <c r="DR13" s="31"/>
      <c r="DS13" s="30"/>
      <c r="DT13" s="31"/>
      <c r="DU13" s="30"/>
      <c r="DV13" s="32"/>
      <c r="DW13" s="32"/>
      <c r="DX13" s="32"/>
      <c r="DY13" s="31"/>
      <c r="DZ13" s="31"/>
      <c r="EA13" s="30"/>
      <c r="EB13" s="31"/>
      <c r="EC13" s="30"/>
      <c r="ED13" s="32"/>
      <c r="EE13" s="32"/>
      <c r="EF13" s="32"/>
      <c r="EG13" s="31"/>
      <c r="EH13" s="31"/>
      <c r="EI13" s="30"/>
      <c r="EJ13" s="31"/>
      <c r="EK13" s="30"/>
      <c r="EL13" s="32"/>
      <c r="EM13" s="32"/>
      <c r="EN13" s="32"/>
      <c r="EO13" s="31"/>
      <c r="EP13" s="31"/>
      <c r="EQ13" s="30"/>
      <c r="ER13" s="31"/>
      <c r="ES13" s="30"/>
      <c r="ET13" s="32"/>
      <c r="EU13" s="32"/>
      <c r="EV13" s="32"/>
      <c r="EW13" s="31"/>
      <c r="EX13" s="31"/>
      <c r="EY13" s="30"/>
      <c r="EZ13" s="31"/>
      <c r="FA13" s="30"/>
      <c r="FB13" s="32"/>
      <c r="FC13" s="32"/>
      <c r="FD13" s="32"/>
      <c r="FE13" s="31"/>
      <c r="FF13" s="31"/>
      <c r="FG13" s="30"/>
      <c r="FH13" s="31"/>
      <c r="FI13" s="30"/>
      <c r="FJ13" s="32"/>
      <c r="FK13" s="32"/>
      <c r="FL13" s="32"/>
      <c r="FM13" s="31"/>
      <c r="FN13" s="31"/>
      <c r="FO13" s="30"/>
      <c r="FP13" s="31"/>
      <c r="FQ13" s="30"/>
      <c r="FR13" s="32"/>
      <c r="FS13" s="32"/>
      <c r="FT13" s="32"/>
      <c r="FU13" s="31"/>
      <c r="FV13" s="31"/>
      <c r="FW13" s="30"/>
      <c r="FX13" s="31"/>
      <c r="FY13" s="30"/>
      <c r="FZ13" s="32"/>
      <c r="GA13" s="32"/>
      <c r="GB13" s="32"/>
      <c r="GC13" s="31"/>
      <c r="GD13" s="31"/>
      <c r="GE13" s="30"/>
      <c r="GF13" s="31"/>
      <c r="GG13" s="30"/>
      <c r="GH13" s="32"/>
      <c r="GI13" s="32"/>
      <c r="GJ13" s="32"/>
      <c r="GK13" s="31"/>
      <c r="GL13" s="31"/>
      <c r="GM13" s="30"/>
      <c r="GN13" s="31"/>
      <c r="GO13" s="30"/>
      <c r="GP13" s="32"/>
      <c r="GQ13" s="32"/>
      <c r="GR13" s="32"/>
      <c r="GS13" s="31"/>
      <c r="GT13" s="31"/>
      <c r="GU13" s="30"/>
      <c r="GV13" s="31"/>
      <c r="GW13" s="30"/>
      <c r="GX13" s="32"/>
      <c r="GY13" s="32"/>
      <c r="GZ13" s="32"/>
      <c r="HA13" s="31"/>
      <c r="HB13" s="31"/>
      <c r="HC13" s="30"/>
      <c r="HD13" s="31"/>
      <c r="HE13" s="30"/>
      <c r="HF13" s="32"/>
      <c r="HG13" s="32"/>
      <c r="HH13" s="32"/>
      <c r="HI13" s="31"/>
      <c r="HJ13" s="31"/>
      <c r="HK13" s="30"/>
      <c r="HL13" s="31"/>
      <c r="HM13" s="30"/>
      <c r="HN13" s="32"/>
      <c r="HO13" s="32"/>
      <c r="HP13" s="32"/>
      <c r="HQ13" s="31"/>
      <c r="HR13" s="31"/>
      <c r="HS13" s="30"/>
      <c r="HT13" s="31"/>
      <c r="HU13" s="30"/>
      <c r="HV13" s="32"/>
      <c r="HW13" s="32"/>
      <c r="HX13" s="32"/>
      <c r="HY13" s="31"/>
      <c r="HZ13" s="31"/>
      <c r="IA13" s="30"/>
      <c r="IB13" s="31"/>
      <c r="IC13" s="30"/>
      <c r="ID13" s="32"/>
      <c r="IE13" s="32"/>
      <c r="IF13" s="32"/>
      <c r="IG13" s="31"/>
      <c r="IH13" s="31"/>
      <c r="II13" s="30"/>
      <c r="IJ13" s="31"/>
      <c r="IK13" s="30"/>
      <c r="IL13" s="32"/>
      <c r="IM13" s="32"/>
      <c r="IN13" s="32"/>
      <c r="IO13" s="31"/>
      <c r="IP13" s="31"/>
      <c r="IQ13" s="30"/>
      <c r="IR13" s="31"/>
      <c r="IS13" s="30"/>
      <c r="IT13" s="32"/>
      <c r="IU13" s="32"/>
    </row>
    <row r="14" spans="1:255" s="6" customFormat="1" ht="30">
      <c r="A14" s="41">
        <f t="shared" si="0"/>
        <v>12</v>
      </c>
      <c r="B14" s="43">
        <v>44</v>
      </c>
      <c r="C14" s="43" t="str">
        <f>VLOOKUP(B14,A!$A:$C,2,0)</f>
        <v>Draci</v>
      </c>
      <c r="D14" s="43" t="str">
        <f>VLOOKUP(B14,A!$A:$C,3,0)</f>
        <v>DDM Praha 2</v>
      </c>
      <c r="E14" s="42">
        <v>6</v>
      </c>
      <c r="F14" s="42">
        <v>12</v>
      </c>
      <c r="G14" s="42">
        <v>3</v>
      </c>
      <c r="H14" s="190">
        <v>3</v>
      </c>
      <c r="I14" s="42">
        <v>6</v>
      </c>
      <c r="J14" s="42">
        <v>7</v>
      </c>
      <c r="K14" s="42">
        <v>7</v>
      </c>
      <c r="L14" s="42">
        <v>1</v>
      </c>
      <c r="M14" s="45">
        <f t="shared" si="1"/>
        <v>45</v>
      </c>
      <c r="N14" s="133">
        <f t="shared" si="2"/>
        <v>7.2800925925925915E-3</v>
      </c>
      <c r="O14" s="3">
        <f t="shared" si="7"/>
        <v>18.5</v>
      </c>
      <c r="P14" s="3">
        <f t="shared" si="3"/>
        <v>629</v>
      </c>
      <c r="Q14" s="78">
        <f t="shared" si="4"/>
        <v>10.483333333333333</v>
      </c>
      <c r="R14" s="79">
        <f t="shared" si="5"/>
        <v>10</v>
      </c>
      <c r="S14" s="78">
        <f t="shared" si="6"/>
        <v>28.99999999999995</v>
      </c>
      <c r="T14" s="79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pans="1:255" s="6" customFormat="1" ht="30">
      <c r="A15" s="41">
        <f t="shared" si="0"/>
        <v>13</v>
      </c>
      <c r="B15" s="43">
        <v>46</v>
      </c>
      <c r="C15" s="43" t="str">
        <f>VLOOKUP(B15,A!$A:$C,2,0)</f>
        <v>Kačky</v>
      </c>
      <c r="D15" s="176" t="str">
        <f>VLOOKUP(B15,A!$A:$C,3,0)</f>
        <v>4. přístav</v>
      </c>
      <c r="E15" s="42">
        <v>2</v>
      </c>
      <c r="F15" s="42">
        <v>12</v>
      </c>
      <c r="G15" s="42">
        <v>6</v>
      </c>
      <c r="H15" s="190">
        <v>6.5</v>
      </c>
      <c r="I15" s="42">
        <v>5</v>
      </c>
      <c r="J15" s="42">
        <v>5</v>
      </c>
      <c r="K15" s="42">
        <v>4</v>
      </c>
      <c r="L15" s="42">
        <v>3</v>
      </c>
      <c r="M15" s="45">
        <f t="shared" si="1"/>
        <v>43.5</v>
      </c>
      <c r="N15" s="133">
        <f t="shared" si="2"/>
        <v>7.8703703703703713E-3</v>
      </c>
      <c r="O15" s="3">
        <f t="shared" si="7"/>
        <v>20</v>
      </c>
      <c r="P15" s="3">
        <f t="shared" si="3"/>
        <v>680</v>
      </c>
      <c r="Q15" s="78">
        <f t="shared" si="4"/>
        <v>11.333333333333334</v>
      </c>
      <c r="R15" s="79">
        <f t="shared" si="5"/>
        <v>11</v>
      </c>
      <c r="S15" s="78">
        <f t="shared" si="6"/>
        <v>20.000000000000036</v>
      </c>
      <c r="T15" s="79"/>
      <c r="U15" s="30"/>
      <c r="V15" s="32"/>
      <c r="W15" s="32"/>
      <c r="X15" s="32"/>
      <c r="Y15" s="31"/>
      <c r="Z15" s="31"/>
      <c r="AA15" s="30"/>
      <c r="AB15" s="31"/>
      <c r="AC15" s="30"/>
      <c r="AD15" s="32"/>
      <c r="AE15" s="32"/>
      <c r="AF15" s="32"/>
      <c r="AG15" s="31"/>
      <c r="AH15" s="31"/>
      <c r="AI15" s="30"/>
      <c r="AJ15" s="31"/>
      <c r="AK15" s="30"/>
      <c r="AL15" s="32"/>
      <c r="AM15" s="32"/>
      <c r="AN15" s="32"/>
      <c r="AO15" s="31"/>
      <c r="AP15" s="31"/>
      <c r="AQ15" s="30"/>
      <c r="AR15" s="31"/>
      <c r="AS15" s="30"/>
      <c r="AT15" s="32"/>
      <c r="AU15" s="32"/>
      <c r="AV15" s="32"/>
      <c r="AW15" s="31"/>
      <c r="AX15" s="31"/>
      <c r="AY15" s="30"/>
      <c r="AZ15" s="31"/>
      <c r="BA15" s="30"/>
      <c r="BB15" s="32"/>
      <c r="BC15" s="32"/>
      <c r="BD15" s="32"/>
      <c r="BE15" s="31"/>
      <c r="BF15" s="31"/>
      <c r="BG15" s="30"/>
      <c r="BH15" s="31"/>
      <c r="BI15" s="30"/>
      <c r="BJ15" s="32"/>
      <c r="BK15" s="32"/>
      <c r="BL15" s="32"/>
      <c r="BM15" s="31"/>
      <c r="BN15" s="31"/>
      <c r="BO15" s="30"/>
      <c r="BP15" s="31"/>
      <c r="BQ15" s="30"/>
      <c r="BR15" s="32"/>
      <c r="BS15" s="32"/>
      <c r="BT15" s="32"/>
      <c r="BU15" s="31"/>
      <c r="BV15" s="31"/>
      <c r="BW15" s="30"/>
      <c r="BX15" s="31"/>
      <c r="BY15" s="30"/>
      <c r="BZ15" s="32"/>
      <c r="CA15" s="32"/>
      <c r="CB15" s="32"/>
      <c r="CC15" s="31"/>
      <c r="CD15" s="31"/>
      <c r="CE15" s="30"/>
      <c r="CF15" s="31"/>
      <c r="CG15" s="30"/>
      <c r="CH15" s="32"/>
      <c r="CI15" s="32"/>
      <c r="CJ15" s="32"/>
      <c r="CK15" s="31"/>
      <c r="CL15" s="31"/>
      <c r="CM15" s="30"/>
      <c r="CN15" s="31"/>
      <c r="CO15" s="30"/>
      <c r="CP15" s="32"/>
      <c r="CQ15" s="32"/>
      <c r="CR15" s="32"/>
      <c r="CS15" s="31"/>
      <c r="CT15" s="31"/>
      <c r="CU15" s="30"/>
      <c r="CV15" s="31"/>
      <c r="CW15" s="30"/>
      <c r="CX15" s="32"/>
      <c r="CY15" s="32"/>
      <c r="CZ15" s="32"/>
      <c r="DA15" s="31"/>
      <c r="DB15" s="31"/>
      <c r="DC15" s="30"/>
      <c r="DD15" s="31"/>
      <c r="DE15" s="30"/>
      <c r="DF15" s="32"/>
      <c r="DG15" s="32"/>
      <c r="DH15" s="32"/>
      <c r="DI15" s="31"/>
      <c r="DJ15" s="31"/>
      <c r="DK15" s="30"/>
      <c r="DL15" s="31"/>
      <c r="DM15" s="30"/>
      <c r="DN15" s="32"/>
      <c r="DO15" s="32"/>
      <c r="DP15" s="32"/>
      <c r="DQ15" s="31"/>
      <c r="DR15" s="31"/>
      <c r="DS15" s="30"/>
      <c r="DT15" s="31"/>
      <c r="DU15" s="30"/>
      <c r="DV15" s="32"/>
      <c r="DW15" s="32"/>
      <c r="DX15" s="32"/>
      <c r="DY15" s="31"/>
      <c r="DZ15" s="31"/>
      <c r="EA15" s="30"/>
      <c r="EB15" s="31"/>
      <c r="EC15" s="30"/>
      <c r="ED15" s="32"/>
      <c r="EE15" s="32"/>
      <c r="EF15" s="32"/>
      <c r="EG15" s="31"/>
      <c r="EH15" s="31"/>
      <c r="EI15" s="30"/>
      <c r="EJ15" s="31"/>
      <c r="EK15" s="30"/>
      <c r="EL15" s="32"/>
      <c r="EM15" s="32"/>
      <c r="EN15" s="32"/>
      <c r="EO15" s="31"/>
      <c r="EP15" s="31"/>
      <c r="EQ15" s="30"/>
      <c r="ER15" s="31"/>
      <c r="ES15" s="30"/>
      <c r="ET15" s="32"/>
      <c r="EU15" s="32"/>
      <c r="EV15" s="32"/>
      <c r="EW15" s="31"/>
      <c r="EX15" s="31"/>
      <c r="EY15" s="30"/>
      <c r="EZ15" s="31"/>
      <c r="FA15" s="30"/>
      <c r="FB15" s="32"/>
      <c r="FC15" s="32"/>
      <c r="FD15" s="32"/>
      <c r="FE15" s="31"/>
      <c r="FF15" s="31"/>
      <c r="FG15" s="30"/>
      <c r="FH15" s="31"/>
      <c r="FI15" s="30"/>
      <c r="FJ15" s="32"/>
      <c r="FK15" s="32"/>
      <c r="FL15" s="32"/>
      <c r="FM15" s="31"/>
      <c r="FN15" s="31"/>
      <c r="FO15" s="30"/>
      <c r="FP15" s="31"/>
      <c r="FQ15" s="30"/>
      <c r="FR15" s="32"/>
      <c r="FS15" s="32"/>
      <c r="FT15" s="32"/>
      <c r="FU15" s="31"/>
      <c r="FV15" s="31"/>
      <c r="FW15" s="30"/>
      <c r="FX15" s="31"/>
      <c r="FY15" s="30"/>
      <c r="FZ15" s="32"/>
      <c r="GA15" s="32"/>
      <c r="GB15" s="32"/>
      <c r="GC15" s="31"/>
      <c r="GD15" s="31"/>
      <c r="GE15" s="30"/>
      <c r="GF15" s="31"/>
      <c r="GG15" s="30"/>
      <c r="GH15" s="32"/>
      <c r="GI15" s="32"/>
      <c r="GJ15" s="32"/>
      <c r="GK15" s="31"/>
      <c r="GL15" s="31"/>
      <c r="GM15" s="30"/>
      <c r="GN15" s="31"/>
      <c r="GO15" s="30"/>
      <c r="GP15" s="32"/>
      <c r="GQ15" s="32"/>
      <c r="GR15" s="32"/>
      <c r="GS15" s="31"/>
      <c r="GT15" s="31"/>
      <c r="GU15" s="30"/>
      <c r="GV15" s="31"/>
      <c r="GW15" s="30"/>
      <c r="GX15" s="32"/>
      <c r="GY15" s="32"/>
      <c r="GZ15" s="32"/>
      <c r="HA15" s="31"/>
      <c r="HB15" s="31"/>
      <c r="HC15" s="30"/>
      <c r="HD15" s="31"/>
      <c r="HE15" s="30"/>
      <c r="HF15" s="32"/>
      <c r="HG15" s="32"/>
      <c r="HH15" s="32"/>
      <c r="HI15" s="31"/>
      <c r="HJ15" s="31"/>
      <c r="HK15" s="30"/>
      <c r="HL15" s="31"/>
      <c r="HM15" s="30"/>
      <c r="HN15" s="32"/>
      <c r="HO15" s="32"/>
      <c r="HP15" s="32"/>
      <c r="HQ15" s="31"/>
      <c r="HR15" s="31"/>
      <c r="HS15" s="30"/>
      <c r="HT15" s="31"/>
      <c r="HU15" s="30"/>
      <c r="HV15" s="32"/>
      <c r="HW15" s="32"/>
      <c r="HX15" s="32"/>
      <c r="HY15" s="31"/>
      <c r="HZ15" s="31"/>
      <c r="IA15" s="30"/>
      <c r="IB15" s="31"/>
      <c r="IC15" s="30"/>
      <c r="ID15" s="32"/>
      <c r="IE15" s="32"/>
      <c r="IF15" s="32"/>
      <c r="IG15" s="31"/>
      <c r="IH15" s="31"/>
      <c r="II15" s="30"/>
      <c r="IJ15" s="31"/>
      <c r="IK15" s="30"/>
      <c r="IL15" s="32"/>
      <c r="IM15" s="32"/>
      <c r="IN15" s="32"/>
      <c r="IO15" s="31"/>
      <c r="IP15" s="31"/>
      <c r="IQ15" s="30"/>
      <c r="IR15" s="31"/>
      <c r="IS15" s="30"/>
      <c r="IT15" s="32"/>
      <c r="IU15" s="32"/>
    </row>
    <row r="16" spans="1:255" s="6" customFormat="1" ht="30">
      <c r="A16" s="41">
        <f t="shared" si="0"/>
        <v>14</v>
      </c>
      <c r="B16" s="43">
        <v>40</v>
      </c>
      <c r="C16" s="43" t="str">
        <f>VLOOKUP(B16,A!$A:$C,2,0)</f>
        <v>Bílá perla</v>
      </c>
      <c r="D16" s="43" t="str">
        <f>VLOOKUP(B16,A!$A:$C,3,0)</f>
        <v>Starý psi</v>
      </c>
      <c r="E16" s="42">
        <v>5</v>
      </c>
      <c r="F16" s="42">
        <v>10</v>
      </c>
      <c r="G16" s="42">
        <v>2</v>
      </c>
      <c r="H16" s="190">
        <v>6</v>
      </c>
      <c r="I16" s="42">
        <v>6</v>
      </c>
      <c r="J16" s="42">
        <v>3</v>
      </c>
      <c r="K16" s="42">
        <v>7</v>
      </c>
      <c r="L16" s="42">
        <v>4</v>
      </c>
      <c r="M16" s="45">
        <f t="shared" si="1"/>
        <v>43</v>
      </c>
      <c r="N16" s="133">
        <f t="shared" si="2"/>
        <v>8.0671296296296307E-3</v>
      </c>
      <c r="O16" s="3">
        <f t="shared" si="7"/>
        <v>20.5</v>
      </c>
      <c r="P16" s="3">
        <f t="shared" si="3"/>
        <v>697</v>
      </c>
      <c r="Q16" s="78">
        <f t="shared" si="4"/>
        <v>11.616666666666667</v>
      </c>
      <c r="R16" s="79">
        <f t="shared" si="5"/>
        <v>11</v>
      </c>
      <c r="S16" s="78">
        <f t="shared" si="6"/>
        <v>37.000000000000028</v>
      </c>
      <c r="T16" s="79"/>
      <c r="U16" s="30"/>
      <c r="V16" s="32"/>
      <c r="W16" s="32"/>
      <c r="X16" s="32"/>
      <c r="Y16" s="31"/>
      <c r="Z16" s="31"/>
      <c r="AA16" s="30"/>
      <c r="AB16" s="31"/>
      <c r="AC16" s="30"/>
      <c r="AD16" s="32"/>
      <c r="AE16" s="32"/>
      <c r="AF16" s="32"/>
      <c r="AG16" s="31"/>
      <c r="AH16" s="31"/>
      <c r="AI16" s="30"/>
      <c r="AJ16" s="31"/>
      <c r="AK16" s="30"/>
      <c r="AL16" s="32"/>
      <c r="AM16" s="32"/>
      <c r="AN16" s="32"/>
      <c r="AO16" s="31"/>
      <c r="AP16" s="31"/>
      <c r="AQ16" s="30"/>
      <c r="AR16" s="31"/>
      <c r="AS16" s="30"/>
      <c r="AT16" s="32"/>
      <c r="AU16" s="32"/>
      <c r="AV16" s="32"/>
      <c r="AW16" s="31"/>
      <c r="AX16" s="31"/>
      <c r="AY16" s="30"/>
      <c r="AZ16" s="31"/>
      <c r="BA16" s="30"/>
      <c r="BB16" s="32"/>
      <c r="BC16" s="32"/>
      <c r="BD16" s="32"/>
      <c r="BE16" s="31"/>
      <c r="BF16" s="31"/>
      <c r="BG16" s="30"/>
      <c r="BH16" s="31"/>
      <c r="BI16" s="30"/>
      <c r="BJ16" s="32"/>
      <c r="BK16" s="32"/>
      <c r="BL16" s="32"/>
      <c r="BM16" s="31"/>
      <c r="BN16" s="31"/>
      <c r="BO16" s="30"/>
      <c r="BP16" s="31"/>
      <c r="BQ16" s="30"/>
      <c r="BR16" s="32"/>
      <c r="BS16" s="32"/>
      <c r="BT16" s="32"/>
      <c r="BU16" s="31"/>
      <c r="BV16" s="31"/>
      <c r="BW16" s="30"/>
      <c r="BX16" s="31"/>
      <c r="BY16" s="30"/>
      <c r="BZ16" s="32"/>
      <c r="CA16" s="32"/>
      <c r="CB16" s="32"/>
      <c r="CC16" s="31"/>
      <c r="CD16" s="31"/>
      <c r="CE16" s="30"/>
      <c r="CF16" s="31"/>
      <c r="CG16" s="30"/>
      <c r="CH16" s="32"/>
      <c r="CI16" s="32"/>
      <c r="CJ16" s="32"/>
      <c r="CK16" s="31"/>
      <c r="CL16" s="31"/>
      <c r="CM16" s="30"/>
      <c r="CN16" s="31"/>
      <c r="CO16" s="30"/>
      <c r="CP16" s="32"/>
      <c r="CQ16" s="32"/>
      <c r="CR16" s="32"/>
      <c r="CS16" s="31"/>
      <c r="CT16" s="31"/>
      <c r="CU16" s="30"/>
      <c r="CV16" s="31"/>
      <c r="CW16" s="30"/>
      <c r="CX16" s="32"/>
      <c r="CY16" s="32"/>
      <c r="CZ16" s="32"/>
      <c r="DA16" s="31"/>
      <c r="DB16" s="31"/>
      <c r="DC16" s="30"/>
      <c r="DD16" s="31"/>
      <c r="DE16" s="30"/>
      <c r="DF16" s="32"/>
      <c r="DG16" s="32"/>
      <c r="DH16" s="32"/>
      <c r="DI16" s="31"/>
      <c r="DJ16" s="31"/>
      <c r="DK16" s="30"/>
      <c r="DL16" s="31"/>
      <c r="DM16" s="30"/>
      <c r="DN16" s="32"/>
      <c r="DO16" s="32"/>
      <c r="DP16" s="32"/>
      <c r="DQ16" s="31"/>
      <c r="DR16" s="31"/>
      <c r="DS16" s="30"/>
      <c r="DT16" s="31"/>
      <c r="DU16" s="30"/>
      <c r="DV16" s="32"/>
      <c r="DW16" s="32"/>
      <c r="DX16" s="32"/>
      <c r="DY16" s="31"/>
      <c r="DZ16" s="31"/>
      <c r="EA16" s="30"/>
      <c r="EB16" s="31"/>
      <c r="EC16" s="30"/>
      <c r="ED16" s="32"/>
      <c r="EE16" s="32"/>
      <c r="EF16" s="32"/>
      <c r="EG16" s="31"/>
      <c r="EH16" s="31"/>
      <c r="EI16" s="30"/>
      <c r="EJ16" s="31"/>
      <c r="EK16" s="30"/>
      <c r="EL16" s="32"/>
      <c r="EM16" s="32"/>
      <c r="EN16" s="32"/>
      <c r="EO16" s="31"/>
      <c r="EP16" s="31"/>
      <c r="EQ16" s="30"/>
      <c r="ER16" s="31"/>
      <c r="ES16" s="30"/>
      <c r="ET16" s="32"/>
      <c r="EU16" s="32"/>
      <c r="EV16" s="32"/>
      <c r="EW16" s="31"/>
      <c r="EX16" s="31"/>
      <c r="EY16" s="30"/>
      <c r="EZ16" s="31"/>
      <c r="FA16" s="30"/>
      <c r="FB16" s="32"/>
      <c r="FC16" s="32"/>
      <c r="FD16" s="32"/>
      <c r="FE16" s="31"/>
      <c r="FF16" s="31"/>
      <c r="FG16" s="30"/>
      <c r="FH16" s="31"/>
      <c r="FI16" s="30"/>
      <c r="FJ16" s="32"/>
      <c r="FK16" s="32"/>
      <c r="FL16" s="32"/>
      <c r="FM16" s="31"/>
      <c r="FN16" s="31"/>
      <c r="FO16" s="30"/>
      <c r="FP16" s="31"/>
      <c r="FQ16" s="30"/>
      <c r="FR16" s="32"/>
      <c r="FS16" s="32"/>
      <c r="FT16" s="32"/>
      <c r="FU16" s="31"/>
      <c r="FV16" s="31"/>
      <c r="FW16" s="30"/>
      <c r="FX16" s="31"/>
      <c r="FY16" s="30"/>
      <c r="FZ16" s="32"/>
      <c r="GA16" s="32"/>
      <c r="GB16" s="32"/>
      <c r="GC16" s="31"/>
      <c r="GD16" s="31"/>
      <c r="GE16" s="30"/>
      <c r="GF16" s="31"/>
      <c r="GG16" s="30"/>
      <c r="GH16" s="32"/>
      <c r="GI16" s="32"/>
      <c r="GJ16" s="32"/>
      <c r="GK16" s="31"/>
      <c r="GL16" s="31"/>
      <c r="GM16" s="30"/>
      <c r="GN16" s="31"/>
      <c r="GO16" s="30"/>
      <c r="GP16" s="32"/>
      <c r="GQ16" s="32"/>
      <c r="GR16" s="32"/>
      <c r="GS16" s="31"/>
      <c r="GT16" s="31"/>
      <c r="GU16" s="30"/>
      <c r="GV16" s="31"/>
      <c r="GW16" s="30"/>
      <c r="GX16" s="32"/>
      <c r="GY16" s="32"/>
      <c r="GZ16" s="32"/>
      <c r="HA16" s="31"/>
      <c r="HB16" s="31"/>
      <c r="HC16" s="30"/>
      <c r="HD16" s="31"/>
      <c r="HE16" s="30"/>
      <c r="HF16" s="32"/>
      <c r="HG16" s="32"/>
      <c r="HH16" s="32"/>
      <c r="HI16" s="31"/>
      <c r="HJ16" s="31"/>
      <c r="HK16" s="30"/>
      <c r="HL16" s="31"/>
      <c r="HM16" s="30"/>
      <c r="HN16" s="32"/>
      <c r="HO16" s="32"/>
      <c r="HP16" s="32"/>
      <c r="HQ16" s="31"/>
      <c r="HR16" s="31"/>
      <c r="HS16" s="30"/>
      <c r="HT16" s="31"/>
      <c r="HU16" s="30"/>
      <c r="HV16" s="32"/>
      <c r="HW16" s="32"/>
      <c r="HX16" s="32"/>
      <c r="HY16" s="31"/>
      <c r="HZ16" s="31"/>
      <c r="IA16" s="30"/>
      <c r="IB16" s="31"/>
      <c r="IC16" s="30"/>
      <c r="ID16" s="32"/>
      <c r="IE16" s="32"/>
      <c r="IF16" s="32"/>
      <c r="IG16" s="31"/>
      <c r="IH16" s="31"/>
      <c r="II16" s="30"/>
      <c r="IJ16" s="31"/>
      <c r="IK16" s="30"/>
      <c r="IL16" s="32"/>
      <c r="IM16" s="32"/>
      <c r="IN16" s="32"/>
      <c r="IO16" s="31"/>
      <c r="IP16" s="31"/>
      <c r="IQ16" s="30"/>
      <c r="IR16" s="31"/>
      <c r="IS16" s="30"/>
      <c r="IT16" s="32"/>
      <c r="IU16" s="32"/>
    </row>
    <row r="17" spans="1:255" s="6" customFormat="1" ht="30">
      <c r="A17" s="41">
        <f t="shared" si="0"/>
        <v>15</v>
      </c>
      <c r="B17" s="43">
        <v>39</v>
      </c>
      <c r="C17" s="43" t="str">
        <f>VLOOKUP(B17,A!$A:$C,2,0)</f>
        <v>Bobři A</v>
      </c>
      <c r="D17" s="43" t="str">
        <f>VLOOKUP(B17,A!$A:$C,3,0)</f>
        <v>4. přístav</v>
      </c>
      <c r="E17" s="42">
        <v>4</v>
      </c>
      <c r="F17" s="42">
        <v>12</v>
      </c>
      <c r="G17" s="42">
        <v>5</v>
      </c>
      <c r="H17" s="190">
        <v>4</v>
      </c>
      <c r="I17" s="42">
        <v>3</v>
      </c>
      <c r="J17" s="42">
        <v>6</v>
      </c>
      <c r="K17" s="42">
        <v>5</v>
      </c>
      <c r="L17" s="42">
        <v>2</v>
      </c>
      <c r="M17" s="45">
        <f t="shared" si="1"/>
        <v>41</v>
      </c>
      <c r="N17" s="133">
        <f t="shared" si="2"/>
        <v>8.8541666666666664E-3</v>
      </c>
      <c r="O17" s="3">
        <f t="shared" si="7"/>
        <v>22.5</v>
      </c>
      <c r="P17" s="3">
        <f t="shared" si="3"/>
        <v>765</v>
      </c>
      <c r="Q17" s="78">
        <f t="shared" si="4"/>
        <v>12.75</v>
      </c>
      <c r="R17" s="79">
        <f t="shared" si="5"/>
        <v>12</v>
      </c>
      <c r="S17" s="78">
        <f t="shared" si="6"/>
        <v>45</v>
      </c>
      <c r="T17" s="79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pans="1:255" s="6" customFormat="1" ht="30">
      <c r="A18" s="41">
        <f t="shared" si="0"/>
        <v>16</v>
      </c>
      <c r="B18" s="43">
        <v>38</v>
      </c>
      <c r="C18" s="43" t="str">
        <f>VLOOKUP(B18,A!$A:$C,2,0)</f>
        <v>Blesci</v>
      </c>
      <c r="D18" s="166" t="str">
        <f>VLOOKUP(B18,A!$A:$C,3,0)</f>
        <v>Lvíčata</v>
      </c>
      <c r="E18" s="42">
        <v>2</v>
      </c>
      <c r="F18" s="42">
        <v>12</v>
      </c>
      <c r="G18" s="42">
        <v>2</v>
      </c>
      <c r="H18" s="190">
        <v>3.5</v>
      </c>
      <c r="I18" s="42">
        <v>3</v>
      </c>
      <c r="J18" s="42">
        <v>9</v>
      </c>
      <c r="K18" s="42">
        <v>6</v>
      </c>
      <c r="L18" s="42">
        <v>3</v>
      </c>
      <c r="M18" s="45">
        <f t="shared" si="1"/>
        <v>40.5</v>
      </c>
      <c r="N18" s="133">
        <f t="shared" si="2"/>
        <v>9.0509259259259258E-3</v>
      </c>
      <c r="O18" s="3">
        <f t="shared" si="7"/>
        <v>23</v>
      </c>
      <c r="P18" s="3">
        <f t="shared" si="3"/>
        <v>782</v>
      </c>
      <c r="Q18" s="78">
        <f t="shared" si="4"/>
        <v>13.033333333333333</v>
      </c>
      <c r="R18" s="79">
        <f t="shared" si="5"/>
        <v>13</v>
      </c>
      <c r="S18" s="78">
        <f t="shared" si="6"/>
        <v>1.9999999999999929</v>
      </c>
      <c r="T18" s="79"/>
      <c r="U18" s="30"/>
      <c r="V18" s="32"/>
      <c r="W18" s="32"/>
      <c r="X18" s="32"/>
      <c r="Y18" s="31"/>
      <c r="Z18" s="31"/>
      <c r="AA18" s="30"/>
      <c r="AB18" s="31"/>
      <c r="AC18" s="30"/>
      <c r="AD18" s="32"/>
      <c r="AE18" s="32"/>
      <c r="AF18" s="32"/>
      <c r="AG18" s="31"/>
      <c r="AH18" s="31"/>
      <c r="AI18" s="30"/>
      <c r="AJ18" s="31"/>
      <c r="AK18" s="30"/>
      <c r="AL18" s="32"/>
      <c r="AM18" s="32"/>
      <c r="AN18" s="32"/>
      <c r="AO18" s="31"/>
      <c r="AP18" s="31"/>
      <c r="AQ18" s="30"/>
      <c r="AR18" s="31"/>
      <c r="AS18" s="30"/>
      <c r="AT18" s="32"/>
      <c r="AU18" s="32"/>
      <c r="AV18" s="32"/>
      <c r="AW18" s="31"/>
      <c r="AX18" s="31"/>
      <c r="AY18" s="30"/>
      <c r="AZ18" s="31"/>
      <c r="BA18" s="30"/>
      <c r="BB18" s="32"/>
      <c r="BC18" s="32"/>
      <c r="BD18" s="32"/>
      <c r="BE18" s="31"/>
      <c r="BF18" s="31"/>
      <c r="BG18" s="30"/>
      <c r="BH18" s="31"/>
      <c r="BI18" s="30"/>
      <c r="BJ18" s="32"/>
      <c r="BK18" s="32"/>
      <c r="BL18" s="32"/>
      <c r="BM18" s="31"/>
      <c r="BN18" s="31"/>
      <c r="BO18" s="30"/>
      <c r="BP18" s="31"/>
      <c r="BQ18" s="30"/>
      <c r="BR18" s="32"/>
      <c r="BS18" s="32"/>
      <c r="BT18" s="32"/>
      <c r="BU18" s="31"/>
      <c r="BV18" s="31"/>
      <c r="BW18" s="30"/>
      <c r="BX18" s="31"/>
      <c r="BY18" s="30"/>
      <c r="BZ18" s="32"/>
      <c r="CA18" s="32"/>
      <c r="CB18" s="32"/>
      <c r="CC18" s="31"/>
      <c r="CD18" s="31"/>
      <c r="CE18" s="30"/>
      <c r="CF18" s="31"/>
      <c r="CG18" s="30"/>
      <c r="CH18" s="32"/>
      <c r="CI18" s="32"/>
      <c r="CJ18" s="32"/>
      <c r="CK18" s="31"/>
      <c r="CL18" s="31"/>
      <c r="CM18" s="30"/>
      <c r="CN18" s="31"/>
      <c r="CO18" s="30"/>
      <c r="CP18" s="32"/>
      <c r="CQ18" s="32"/>
      <c r="CR18" s="32"/>
      <c r="CS18" s="31"/>
      <c r="CT18" s="31"/>
      <c r="CU18" s="30"/>
      <c r="CV18" s="31"/>
      <c r="CW18" s="30"/>
      <c r="CX18" s="32"/>
      <c r="CY18" s="32"/>
      <c r="CZ18" s="32"/>
      <c r="DA18" s="31"/>
      <c r="DB18" s="31"/>
      <c r="DC18" s="30"/>
      <c r="DD18" s="31"/>
      <c r="DE18" s="30"/>
      <c r="DF18" s="32"/>
      <c r="DG18" s="32"/>
      <c r="DH18" s="32"/>
      <c r="DI18" s="31"/>
      <c r="DJ18" s="31"/>
      <c r="DK18" s="30"/>
      <c r="DL18" s="31"/>
      <c r="DM18" s="30"/>
      <c r="DN18" s="32"/>
      <c r="DO18" s="32"/>
      <c r="DP18" s="32"/>
      <c r="DQ18" s="31"/>
      <c r="DR18" s="31"/>
      <c r="DS18" s="30"/>
      <c r="DT18" s="31"/>
      <c r="DU18" s="30"/>
      <c r="DV18" s="32"/>
      <c r="DW18" s="32"/>
      <c r="DX18" s="32"/>
      <c r="DY18" s="31"/>
      <c r="DZ18" s="31"/>
      <c r="EA18" s="30"/>
      <c r="EB18" s="31"/>
      <c r="EC18" s="30"/>
      <c r="ED18" s="32"/>
      <c r="EE18" s="32"/>
      <c r="EF18" s="32"/>
      <c r="EG18" s="31"/>
      <c r="EH18" s="31"/>
      <c r="EI18" s="30"/>
      <c r="EJ18" s="31"/>
      <c r="EK18" s="30"/>
      <c r="EL18" s="32"/>
      <c r="EM18" s="32"/>
      <c r="EN18" s="32"/>
      <c r="EO18" s="31"/>
      <c r="EP18" s="31"/>
      <c r="EQ18" s="30"/>
      <c r="ER18" s="31"/>
      <c r="ES18" s="30"/>
      <c r="ET18" s="32"/>
      <c r="EU18" s="32"/>
      <c r="EV18" s="32"/>
      <c r="EW18" s="31"/>
      <c r="EX18" s="31"/>
      <c r="EY18" s="30"/>
      <c r="EZ18" s="31"/>
      <c r="FA18" s="30"/>
      <c r="FB18" s="32"/>
      <c r="FC18" s="32"/>
      <c r="FD18" s="32"/>
      <c r="FE18" s="31"/>
      <c r="FF18" s="31"/>
      <c r="FG18" s="30"/>
      <c r="FH18" s="31"/>
      <c r="FI18" s="30"/>
      <c r="FJ18" s="32"/>
      <c r="FK18" s="32"/>
      <c r="FL18" s="32"/>
      <c r="FM18" s="31"/>
      <c r="FN18" s="31"/>
      <c r="FO18" s="30"/>
      <c r="FP18" s="31"/>
      <c r="FQ18" s="30"/>
      <c r="FR18" s="32"/>
      <c r="FS18" s="32"/>
      <c r="FT18" s="32"/>
      <c r="FU18" s="31"/>
      <c r="FV18" s="31"/>
      <c r="FW18" s="30"/>
      <c r="FX18" s="31"/>
      <c r="FY18" s="30"/>
      <c r="FZ18" s="32"/>
      <c r="GA18" s="32"/>
      <c r="GB18" s="32"/>
      <c r="GC18" s="31"/>
      <c r="GD18" s="31"/>
      <c r="GE18" s="30"/>
      <c r="GF18" s="31"/>
      <c r="GG18" s="30"/>
      <c r="GH18" s="32"/>
      <c r="GI18" s="32"/>
      <c r="GJ18" s="32"/>
      <c r="GK18" s="31"/>
      <c r="GL18" s="31"/>
      <c r="GM18" s="30"/>
      <c r="GN18" s="31"/>
      <c r="GO18" s="30"/>
      <c r="GP18" s="32"/>
      <c r="GQ18" s="32"/>
      <c r="GR18" s="32"/>
      <c r="GS18" s="31"/>
      <c r="GT18" s="31"/>
      <c r="GU18" s="30"/>
      <c r="GV18" s="31"/>
      <c r="GW18" s="30"/>
      <c r="GX18" s="32"/>
      <c r="GY18" s="32"/>
      <c r="GZ18" s="32"/>
      <c r="HA18" s="31"/>
      <c r="HB18" s="31"/>
      <c r="HC18" s="30"/>
      <c r="HD18" s="31"/>
      <c r="HE18" s="30"/>
      <c r="HF18" s="32"/>
      <c r="HG18" s="32"/>
      <c r="HH18" s="32"/>
      <c r="HI18" s="31"/>
      <c r="HJ18" s="31"/>
      <c r="HK18" s="30"/>
      <c r="HL18" s="31"/>
      <c r="HM18" s="30"/>
      <c r="HN18" s="32"/>
      <c r="HO18" s="32"/>
      <c r="HP18" s="32"/>
      <c r="HQ18" s="31"/>
      <c r="HR18" s="31"/>
      <c r="HS18" s="30"/>
      <c r="HT18" s="31"/>
      <c r="HU18" s="30"/>
      <c r="HV18" s="32"/>
      <c r="HW18" s="32"/>
      <c r="HX18" s="32"/>
      <c r="HY18" s="31"/>
      <c r="HZ18" s="31"/>
      <c r="IA18" s="30"/>
      <c r="IB18" s="31"/>
      <c r="IC18" s="30"/>
      <c r="ID18" s="32"/>
      <c r="IE18" s="32"/>
      <c r="IF18" s="32"/>
      <c r="IG18" s="31"/>
      <c r="IH18" s="31"/>
      <c r="II18" s="30"/>
      <c r="IJ18" s="31"/>
      <c r="IK18" s="30"/>
      <c r="IL18" s="32"/>
      <c r="IM18" s="32"/>
      <c r="IN18" s="32"/>
      <c r="IO18" s="31"/>
      <c r="IP18" s="31"/>
      <c r="IQ18" s="30"/>
      <c r="IR18" s="31"/>
      <c r="IS18" s="30"/>
      <c r="IT18" s="32"/>
      <c r="IU18" s="32"/>
    </row>
    <row r="19" spans="1:255" s="6" customFormat="1" ht="30">
      <c r="A19" s="41">
        <f t="shared" si="0"/>
        <v>17</v>
      </c>
      <c r="B19" s="43">
        <v>32</v>
      </c>
      <c r="C19" s="43" t="str">
        <f>VLOOKUP(B19,A!$A:$C,2,0)</f>
        <v>Racek i</v>
      </c>
      <c r="D19" s="166" t="str">
        <f>VLOOKUP(B19,A!$A:$C,3,0)</f>
        <v>4. přístav</v>
      </c>
      <c r="E19" s="42">
        <v>1</v>
      </c>
      <c r="F19" s="42">
        <v>8</v>
      </c>
      <c r="G19" s="42">
        <v>3</v>
      </c>
      <c r="H19" s="190">
        <v>2.5</v>
      </c>
      <c r="I19" s="42">
        <v>2</v>
      </c>
      <c r="J19" s="42">
        <v>11</v>
      </c>
      <c r="K19" s="42">
        <v>6</v>
      </c>
      <c r="L19" s="42">
        <v>0</v>
      </c>
      <c r="M19" s="45">
        <f t="shared" si="1"/>
        <v>33.5</v>
      </c>
      <c r="N19" s="133">
        <f t="shared" si="2"/>
        <v>1.1805555555555555E-2</v>
      </c>
      <c r="O19" s="3">
        <f t="shared" si="7"/>
        <v>30</v>
      </c>
      <c r="P19" s="3">
        <f t="shared" si="3"/>
        <v>1020</v>
      </c>
      <c r="Q19" s="78">
        <f t="shared" si="4"/>
        <v>17</v>
      </c>
      <c r="R19" s="79">
        <f t="shared" si="5"/>
        <v>17</v>
      </c>
      <c r="S19" s="78">
        <f t="shared" si="6"/>
        <v>0</v>
      </c>
      <c r="T19" s="79"/>
      <c r="U19" s="30"/>
      <c r="V19" s="32"/>
      <c r="W19" s="32"/>
      <c r="X19" s="32"/>
      <c r="Y19" s="31"/>
      <c r="Z19" s="31"/>
      <c r="AA19" s="30"/>
      <c r="AB19" s="31"/>
      <c r="AC19" s="30"/>
      <c r="AD19" s="32"/>
      <c r="AE19" s="32"/>
      <c r="AF19" s="32"/>
      <c r="AG19" s="31"/>
      <c r="AH19" s="31"/>
      <c r="AI19" s="30"/>
      <c r="AJ19" s="31"/>
      <c r="AK19" s="30"/>
      <c r="AL19" s="32"/>
      <c r="AM19" s="32"/>
      <c r="AN19" s="32"/>
      <c r="AO19" s="31"/>
      <c r="AP19" s="31"/>
      <c r="AQ19" s="30"/>
      <c r="AR19" s="31"/>
      <c r="AS19" s="30"/>
      <c r="AT19" s="32"/>
      <c r="AU19" s="32"/>
      <c r="AV19" s="32"/>
      <c r="AW19" s="31"/>
      <c r="AX19" s="31"/>
      <c r="AY19" s="30"/>
      <c r="AZ19" s="31"/>
      <c r="BA19" s="30"/>
      <c r="BB19" s="32"/>
      <c r="BC19" s="32"/>
      <c r="BD19" s="32"/>
      <c r="BE19" s="31"/>
      <c r="BF19" s="31"/>
      <c r="BG19" s="30"/>
      <c r="BH19" s="31"/>
      <c r="BI19" s="30"/>
      <c r="BJ19" s="32"/>
      <c r="BK19" s="32"/>
      <c r="BL19" s="32"/>
      <c r="BM19" s="31"/>
      <c r="BN19" s="31"/>
      <c r="BO19" s="30"/>
      <c r="BP19" s="31"/>
      <c r="BQ19" s="30"/>
      <c r="BR19" s="32"/>
      <c r="BS19" s="32"/>
      <c r="BT19" s="32"/>
      <c r="BU19" s="31"/>
      <c r="BV19" s="31"/>
      <c r="BW19" s="30"/>
      <c r="BX19" s="31"/>
      <c r="BY19" s="30"/>
      <c r="BZ19" s="32"/>
      <c r="CA19" s="32"/>
      <c r="CB19" s="32"/>
      <c r="CC19" s="31"/>
      <c r="CD19" s="31"/>
      <c r="CE19" s="30"/>
      <c r="CF19" s="31"/>
      <c r="CG19" s="30"/>
      <c r="CH19" s="32"/>
      <c r="CI19" s="32"/>
      <c r="CJ19" s="32"/>
      <c r="CK19" s="31"/>
      <c r="CL19" s="31"/>
      <c r="CM19" s="30"/>
      <c r="CN19" s="31"/>
      <c r="CO19" s="30"/>
      <c r="CP19" s="32"/>
      <c r="CQ19" s="32"/>
      <c r="CR19" s="32"/>
      <c r="CS19" s="31"/>
      <c r="CT19" s="31"/>
      <c r="CU19" s="30"/>
      <c r="CV19" s="31"/>
      <c r="CW19" s="30"/>
      <c r="CX19" s="32"/>
      <c r="CY19" s="32"/>
      <c r="CZ19" s="32"/>
      <c r="DA19" s="31"/>
      <c r="DB19" s="31"/>
      <c r="DC19" s="30"/>
      <c r="DD19" s="31"/>
      <c r="DE19" s="30"/>
      <c r="DF19" s="32"/>
      <c r="DG19" s="32"/>
      <c r="DH19" s="32"/>
      <c r="DI19" s="31"/>
      <c r="DJ19" s="31"/>
      <c r="DK19" s="30"/>
      <c r="DL19" s="31"/>
      <c r="DM19" s="30"/>
      <c r="DN19" s="32"/>
      <c r="DO19" s="32"/>
      <c r="DP19" s="32"/>
      <c r="DQ19" s="31"/>
      <c r="DR19" s="31"/>
      <c r="DS19" s="30"/>
      <c r="DT19" s="31"/>
      <c r="DU19" s="30"/>
      <c r="DV19" s="32"/>
      <c r="DW19" s="32"/>
      <c r="DX19" s="32"/>
      <c r="DY19" s="31"/>
      <c r="DZ19" s="31"/>
      <c r="EA19" s="30"/>
      <c r="EB19" s="31"/>
      <c r="EC19" s="30"/>
      <c r="ED19" s="32"/>
      <c r="EE19" s="32"/>
      <c r="EF19" s="32"/>
      <c r="EG19" s="31"/>
      <c r="EH19" s="31"/>
      <c r="EI19" s="30"/>
      <c r="EJ19" s="31"/>
      <c r="EK19" s="30"/>
      <c r="EL19" s="32"/>
      <c r="EM19" s="32"/>
      <c r="EN19" s="32"/>
      <c r="EO19" s="31"/>
      <c r="EP19" s="31"/>
      <c r="EQ19" s="30"/>
      <c r="ER19" s="31"/>
      <c r="ES19" s="30"/>
      <c r="ET19" s="32"/>
      <c r="EU19" s="32"/>
      <c r="EV19" s="32"/>
      <c r="EW19" s="31"/>
      <c r="EX19" s="31"/>
      <c r="EY19" s="30"/>
      <c r="EZ19" s="31"/>
      <c r="FA19" s="30"/>
      <c r="FB19" s="32"/>
      <c r="FC19" s="32"/>
      <c r="FD19" s="32"/>
      <c r="FE19" s="31"/>
      <c r="FF19" s="31"/>
      <c r="FG19" s="30"/>
      <c r="FH19" s="31"/>
      <c r="FI19" s="30"/>
      <c r="FJ19" s="32"/>
      <c r="FK19" s="32"/>
      <c r="FL19" s="32"/>
      <c r="FM19" s="31"/>
      <c r="FN19" s="31"/>
      <c r="FO19" s="30"/>
      <c r="FP19" s="31"/>
      <c r="FQ19" s="30"/>
      <c r="FR19" s="32"/>
      <c r="FS19" s="32"/>
      <c r="FT19" s="32"/>
      <c r="FU19" s="31"/>
      <c r="FV19" s="31"/>
      <c r="FW19" s="30"/>
      <c r="FX19" s="31"/>
      <c r="FY19" s="30"/>
      <c r="FZ19" s="32"/>
      <c r="GA19" s="32"/>
      <c r="GB19" s="32"/>
      <c r="GC19" s="31"/>
      <c r="GD19" s="31"/>
      <c r="GE19" s="30"/>
      <c r="GF19" s="31"/>
      <c r="GG19" s="30"/>
      <c r="GH19" s="32"/>
      <c r="GI19" s="32"/>
      <c r="GJ19" s="32"/>
      <c r="GK19" s="31"/>
      <c r="GL19" s="31"/>
      <c r="GM19" s="30"/>
      <c r="GN19" s="31"/>
      <c r="GO19" s="30"/>
      <c r="GP19" s="32"/>
      <c r="GQ19" s="32"/>
      <c r="GR19" s="32"/>
      <c r="GS19" s="31"/>
      <c r="GT19" s="31"/>
      <c r="GU19" s="30"/>
      <c r="GV19" s="31"/>
      <c r="GW19" s="30"/>
      <c r="GX19" s="32"/>
      <c r="GY19" s="32"/>
      <c r="GZ19" s="32"/>
      <c r="HA19" s="31"/>
      <c r="HB19" s="31"/>
      <c r="HC19" s="30"/>
      <c r="HD19" s="31"/>
      <c r="HE19" s="30"/>
      <c r="HF19" s="32"/>
      <c r="HG19" s="32"/>
      <c r="HH19" s="32"/>
      <c r="HI19" s="31"/>
      <c r="HJ19" s="31"/>
      <c r="HK19" s="30"/>
      <c r="HL19" s="31"/>
      <c r="HM19" s="30"/>
      <c r="HN19" s="32"/>
      <c r="HO19" s="32"/>
      <c r="HP19" s="32"/>
      <c r="HQ19" s="31"/>
      <c r="HR19" s="31"/>
      <c r="HS19" s="30"/>
      <c r="HT19" s="31"/>
      <c r="HU19" s="30"/>
      <c r="HV19" s="32"/>
      <c r="HW19" s="32"/>
      <c r="HX19" s="32"/>
      <c r="HY19" s="31"/>
      <c r="HZ19" s="31"/>
      <c r="IA19" s="30"/>
      <c r="IB19" s="31"/>
      <c r="IC19" s="30"/>
      <c r="ID19" s="32"/>
      <c r="IE19" s="32"/>
      <c r="IF19" s="32"/>
      <c r="IG19" s="31"/>
      <c r="IH19" s="31"/>
      <c r="II19" s="30"/>
      <c r="IJ19" s="31"/>
      <c r="IK19" s="30"/>
      <c r="IL19" s="32"/>
      <c r="IM19" s="32"/>
      <c r="IN19" s="32"/>
      <c r="IO19" s="31"/>
      <c r="IP19" s="31"/>
      <c r="IQ19" s="30"/>
      <c r="IR19" s="31"/>
      <c r="IS19" s="30"/>
      <c r="IT19" s="32"/>
      <c r="IU19" s="32"/>
    </row>
    <row r="20" spans="1:255" s="6" customFormat="1" ht="30">
      <c r="A20" s="8"/>
      <c r="B20" s="31"/>
      <c r="C20" s="31"/>
      <c r="D20" s="30"/>
      <c r="E20" s="32"/>
      <c r="F20" s="32"/>
      <c r="G20" s="32"/>
      <c r="H20" s="32"/>
      <c r="I20" s="32"/>
      <c r="J20" s="32"/>
      <c r="K20" s="32"/>
      <c r="L20" s="32"/>
    </row>
    <row r="21" spans="1:255" s="6" customFormat="1" ht="30">
      <c r="A21" s="8"/>
      <c r="B21" s="36"/>
      <c r="C21" s="37"/>
      <c r="D21" s="38"/>
      <c r="E21" s="32"/>
      <c r="F21" s="32"/>
      <c r="G21" s="32"/>
      <c r="H21" s="32"/>
      <c r="I21" s="32"/>
      <c r="J21" s="32"/>
      <c r="K21" s="32"/>
      <c r="L21" s="32"/>
    </row>
    <row r="22" spans="1:255" s="6" customFormat="1" ht="30">
      <c r="A22" s="8"/>
      <c r="B22" s="36"/>
      <c r="C22" s="37"/>
      <c r="D22" s="38"/>
      <c r="E22" s="32"/>
      <c r="F22" s="32"/>
      <c r="G22" s="32"/>
      <c r="H22" s="32"/>
      <c r="I22" s="32"/>
      <c r="J22" s="32"/>
      <c r="K22" s="32"/>
      <c r="L22" s="32"/>
    </row>
    <row r="23" spans="1:255" s="6" customFormat="1" ht="30">
      <c r="A23" s="8"/>
      <c r="B23" s="36"/>
      <c r="C23" s="37"/>
      <c r="D23" s="38"/>
      <c r="E23" s="32"/>
      <c r="F23" s="32"/>
      <c r="G23" s="32"/>
      <c r="H23" s="32"/>
      <c r="I23" s="32"/>
      <c r="J23" s="32"/>
      <c r="K23" s="32"/>
      <c r="L23" s="32"/>
    </row>
    <row r="24" spans="1:255" s="6" customFormat="1" ht="30">
      <c r="A24" s="8"/>
      <c r="B24" s="36"/>
      <c r="C24" s="37"/>
      <c r="D24" s="38"/>
      <c r="E24" s="32"/>
      <c r="F24" s="32"/>
      <c r="G24" s="32"/>
      <c r="H24" s="32"/>
      <c r="I24" s="32"/>
      <c r="J24" s="32"/>
      <c r="K24" s="32"/>
      <c r="L24" s="32"/>
    </row>
    <row r="25" spans="1:255" s="6" customFormat="1" ht="30">
      <c r="A25" s="8"/>
      <c r="B25" s="36"/>
      <c r="C25" s="37"/>
      <c r="D25" s="38"/>
      <c r="E25" s="32"/>
      <c r="F25" s="32"/>
      <c r="G25" s="32"/>
      <c r="H25" s="32"/>
      <c r="I25" s="32"/>
      <c r="J25" s="32"/>
      <c r="K25" s="32"/>
      <c r="L25" s="32"/>
    </row>
    <row r="26" spans="1:255" s="6" customFormat="1" ht="30">
      <c r="A26" s="8"/>
      <c r="B26" s="36"/>
      <c r="C26" s="37"/>
      <c r="D26" s="38"/>
      <c r="E26" s="32"/>
      <c r="F26" s="32"/>
      <c r="G26" s="32"/>
      <c r="H26" s="32"/>
      <c r="I26" s="32"/>
      <c r="J26" s="32"/>
      <c r="K26" s="32"/>
      <c r="L26" s="32"/>
    </row>
    <row r="27" spans="1:255" s="6" customFormat="1" ht="30">
      <c r="A27" s="8"/>
      <c r="B27" s="36"/>
      <c r="C27" s="37"/>
      <c r="D27" s="38"/>
      <c r="E27" s="32"/>
      <c r="F27" s="32"/>
      <c r="G27" s="32"/>
      <c r="H27" s="32"/>
      <c r="I27" s="32"/>
      <c r="J27" s="32"/>
      <c r="K27" s="32"/>
      <c r="L27" s="32"/>
    </row>
    <row r="28" spans="1:255" s="6" customFormat="1" ht="30">
      <c r="A28" s="8"/>
      <c r="B28" s="36"/>
      <c r="C28" s="37"/>
      <c r="D28" s="38"/>
      <c r="E28" s="32"/>
      <c r="F28" s="32"/>
      <c r="G28" s="32"/>
      <c r="H28" s="32"/>
      <c r="I28" s="32"/>
      <c r="J28" s="32"/>
      <c r="K28" s="32"/>
      <c r="L28" s="32"/>
    </row>
    <row r="29" spans="1:255" s="6" customFormat="1" ht="30">
      <c r="A29" s="8"/>
      <c r="B29" s="36"/>
      <c r="C29" s="37"/>
      <c r="D29" s="38"/>
      <c r="E29" s="32"/>
      <c r="F29" s="32"/>
      <c r="G29" s="32"/>
      <c r="H29" s="32"/>
      <c r="I29" s="32"/>
      <c r="J29" s="32"/>
      <c r="K29" s="32"/>
      <c r="L29" s="32"/>
    </row>
    <row r="30" spans="1:255" s="6" customFormat="1">
      <c r="A30" s="8"/>
      <c r="B30" s="2"/>
      <c r="C30" s="2"/>
      <c r="D30" s="33"/>
      <c r="E30" s="7"/>
      <c r="F30" s="7"/>
      <c r="G30" s="7"/>
      <c r="H30" s="7"/>
      <c r="I30" s="7"/>
      <c r="J30" s="7"/>
      <c r="K30" s="7"/>
      <c r="L30" s="7"/>
    </row>
    <row r="31" spans="1:255" s="6" customFormat="1">
      <c r="A31" s="8"/>
      <c r="C31" s="2"/>
      <c r="D31" s="2"/>
    </row>
    <row r="32" spans="1:255" s="6" customFormat="1">
      <c r="C32" s="2"/>
      <c r="D32" s="2"/>
    </row>
    <row r="33" spans="3:4" s="6" customFormat="1">
      <c r="C33" s="2"/>
      <c r="D33" s="2"/>
    </row>
    <row r="34" spans="3:4" s="6" customFormat="1">
      <c r="C34" s="2"/>
      <c r="D34" s="2"/>
    </row>
    <row r="35" spans="3:4" s="6" customFormat="1">
      <c r="C35" s="2"/>
      <c r="D35" s="2"/>
    </row>
    <row r="36" spans="3:4" s="6" customFormat="1">
      <c r="C36" s="2"/>
      <c r="D36" s="2"/>
    </row>
    <row r="37" spans="3:4" s="6" customFormat="1">
      <c r="C37" s="2"/>
      <c r="D37" s="2"/>
    </row>
    <row r="38" spans="3:4" s="6" customFormat="1">
      <c r="C38" s="2"/>
      <c r="D38" s="2"/>
    </row>
    <row r="39" spans="3:4" s="6" customFormat="1">
      <c r="C39" s="2"/>
      <c r="D39" s="2"/>
    </row>
    <row r="40" spans="3:4" s="6" customFormat="1">
      <c r="C40" s="2"/>
      <c r="D40" s="2"/>
    </row>
  </sheetData>
  <autoFilter ref="A2:IU2">
    <filterColumn colId="10"/>
    <sortState ref="A3:IU26">
      <sortCondition ref="A2"/>
    </sortState>
  </autoFilter>
  <sortState ref="A3:N19">
    <sortCondition ref="A3:A19"/>
  </sortState>
  <phoneticPr fontId="0" type="noConversion"/>
  <pageMargins left="0.23622047244094491" right="0.23622047244094491" top="0.74803149606299213" bottom="0.74803149606299213" header="0.31496062992125984" footer="0.31496062992125984"/>
  <pageSetup paperSize="9" scale="70" orientation="landscape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U25"/>
  <sheetViews>
    <sheetView view="pageBreakPreview" zoomScale="60" zoomScaleNormal="70" workbookViewId="0">
      <selection activeCell="C2" sqref="C2"/>
    </sheetView>
  </sheetViews>
  <sheetFormatPr defaultColWidth="9.109375" defaultRowHeight="15.6"/>
  <cols>
    <col min="1" max="1" width="8" style="3" customWidth="1"/>
    <col min="2" max="2" width="17.5546875" style="3" customWidth="1"/>
    <col min="3" max="3" width="68.6640625" style="1" customWidth="1"/>
    <col min="4" max="4" width="57" style="1" bestFit="1" customWidth="1"/>
    <col min="5" max="7" width="9.6640625" style="3" customWidth="1"/>
    <col min="8" max="8" width="10.5546875" style="3" customWidth="1"/>
    <col min="9" max="13" width="9.6640625" style="3" customWidth="1"/>
    <col min="14" max="14" width="18" style="3" bestFit="1" customWidth="1"/>
    <col min="15" max="15" width="10.6640625" style="3" customWidth="1"/>
    <col min="16" max="16" width="9.109375" style="3"/>
    <col min="17" max="17" width="9.5546875" style="3" customWidth="1"/>
    <col min="18" max="18" width="6.6640625" style="3" customWidth="1"/>
    <col min="19" max="19" width="9.6640625" style="3" bestFit="1" customWidth="1"/>
    <col min="20" max="16384" width="9.109375" style="3"/>
  </cols>
  <sheetData>
    <row r="1" spans="1:21" ht="127.8" thickBot="1">
      <c r="A1" s="218" t="s">
        <v>35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194">
        <v>15</v>
      </c>
    </row>
    <row r="2" spans="1:21" s="4" customFormat="1" ht="164.4" thickBot="1">
      <c r="A2" s="40"/>
      <c r="B2" s="46" t="s">
        <v>4</v>
      </c>
      <c r="C2" s="46" t="s">
        <v>15</v>
      </c>
      <c r="D2" s="39" t="s">
        <v>3</v>
      </c>
      <c r="E2" s="146" t="s">
        <v>104</v>
      </c>
      <c r="F2" s="146" t="s">
        <v>105</v>
      </c>
      <c r="G2" s="146" t="s">
        <v>106</v>
      </c>
      <c r="H2" s="146" t="s">
        <v>107</v>
      </c>
      <c r="I2" s="146" t="s">
        <v>108</v>
      </c>
      <c r="J2" s="146" t="s">
        <v>109</v>
      </c>
      <c r="K2" s="146" t="s">
        <v>110</v>
      </c>
      <c r="L2" s="146" t="s">
        <v>111</v>
      </c>
      <c r="M2" s="58" t="s">
        <v>12</v>
      </c>
      <c r="N2" s="59" t="s">
        <v>16</v>
      </c>
      <c r="O2" s="95"/>
    </row>
    <row r="3" spans="1:21" ht="30.6" thickTop="1">
      <c r="A3" s="41">
        <f t="shared" ref="A3:A17" si="0">RANK(M3,$M$3:$M$17)</f>
        <v>1</v>
      </c>
      <c r="B3" s="25">
        <v>16</v>
      </c>
      <c r="C3" s="43" t="str">
        <f>VLOOKUP(B3,B!A:C,2,0)</f>
        <v>Zeptáme se strýčka googla</v>
      </c>
      <c r="D3" s="43" t="str">
        <f>VLOOKUP(B3,B!A:C,3,0)</f>
        <v>VTO Neptun</v>
      </c>
      <c r="E3" s="44">
        <v>9</v>
      </c>
      <c r="F3" s="44">
        <v>12</v>
      </c>
      <c r="G3" s="44">
        <v>2</v>
      </c>
      <c r="H3" s="44">
        <v>6</v>
      </c>
      <c r="I3" s="44">
        <v>10</v>
      </c>
      <c r="J3" s="44">
        <v>10</v>
      </c>
      <c r="K3" s="44">
        <v>8</v>
      </c>
      <c r="L3" s="189">
        <v>4</v>
      </c>
      <c r="M3" s="45">
        <f t="shared" ref="M3:M17" si="1">SUM(E3:L3)</f>
        <v>61</v>
      </c>
      <c r="N3" s="81">
        <f t="shared" ref="N3:N17" si="2">TIME(0,R3,S3)</f>
        <v>0</v>
      </c>
      <c r="O3" s="6"/>
      <c r="P3" s="3">
        <f t="shared" ref="P3:P17" si="3">$O$1/(MAX($M$3:$M$17)-MIN($M$3:$M$17))*60*(MAX($M$3:$M$17)-$M3)</f>
        <v>0</v>
      </c>
      <c r="Q3" s="78">
        <f t="shared" ref="Q3:Q17" si="4">P3/60</f>
        <v>0</v>
      </c>
      <c r="R3" s="79">
        <f t="shared" ref="R3:R17" si="5">FLOOR(Q3,1)</f>
        <v>0</v>
      </c>
      <c r="S3" s="78">
        <f t="shared" ref="S3:S17" si="6">(Q3-R3)*60</f>
        <v>0</v>
      </c>
      <c r="T3" s="79"/>
      <c r="U3" s="6"/>
    </row>
    <row r="4" spans="1:21" ht="30">
      <c r="A4" s="41">
        <f t="shared" si="0"/>
        <v>2</v>
      </c>
      <c r="B4" s="25">
        <v>24</v>
      </c>
      <c r="C4" s="43" t="str">
        <f>VLOOKUP(B4,B!A:C,2,0)</f>
        <v>Machyno Dream team</v>
      </c>
      <c r="D4" s="43" t="str">
        <f>VLOOKUP(B4,B!A:C,3,0)</f>
        <v>Mokro a Vydry</v>
      </c>
      <c r="E4" s="44">
        <v>12</v>
      </c>
      <c r="F4" s="42">
        <v>12</v>
      </c>
      <c r="G4" s="42">
        <v>2</v>
      </c>
      <c r="H4" s="42">
        <v>8</v>
      </c>
      <c r="I4" s="42">
        <v>7</v>
      </c>
      <c r="J4" s="42">
        <v>9</v>
      </c>
      <c r="K4" s="42">
        <v>7</v>
      </c>
      <c r="L4" s="190">
        <v>1.5</v>
      </c>
      <c r="M4" s="45">
        <f t="shared" si="1"/>
        <v>58.5</v>
      </c>
      <c r="N4" s="81">
        <f t="shared" si="2"/>
        <v>1.0532407407407407E-3</v>
      </c>
      <c r="O4" s="96"/>
      <c r="P4" s="3">
        <f t="shared" si="3"/>
        <v>91.83673469387756</v>
      </c>
      <c r="Q4" s="78">
        <f t="shared" si="4"/>
        <v>1.5306122448979593</v>
      </c>
      <c r="R4" s="79">
        <f t="shared" si="5"/>
        <v>1</v>
      </c>
      <c r="S4" s="78">
        <f t="shared" si="6"/>
        <v>31.83673469387756</v>
      </c>
      <c r="T4" s="79"/>
    </row>
    <row r="5" spans="1:21" ht="30">
      <c r="A5" s="41">
        <f t="shared" si="0"/>
        <v>3</v>
      </c>
      <c r="B5" s="25">
        <v>14</v>
      </c>
      <c r="C5" s="43" t="str">
        <f>VLOOKUP(B5,B!A:C,2,0)</f>
        <v>Na zdar!</v>
      </c>
      <c r="D5" s="43" t="str">
        <f>VLOOKUP(B5,B!A:C,3,0)</f>
        <v>VTO Neptun</v>
      </c>
      <c r="E5" s="44">
        <v>5</v>
      </c>
      <c r="F5" s="42">
        <v>12</v>
      </c>
      <c r="G5" s="42">
        <v>3</v>
      </c>
      <c r="H5" s="42">
        <v>8</v>
      </c>
      <c r="I5" s="42">
        <v>9</v>
      </c>
      <c r="J5" s="42">
        <v>8</v>
      </c>
      <c r="K5" s="42">
        <v>9</v>
      </c>
      <c r="L5" s="190">
        <v>3.5</v>
      </c>
      <c r="M5" s="45">
        <f t="shared" si="1"/>
        <v>57.5</v>
      </c>
      <c r="N5" s="81">
        <f t="shared" si="2"/>
        <v>1.4814814814814814E-3</v>
      </c>
      <c r="O5" s="96"/>
      <c r="P5" s="3">
        <f t="shared" si="3"/>
        <v>128.57142857142858</v>
      </c>
      <c r="Q5" s="78">
        <f t="shared" si="4"/>
        <v>2.1428571428571432</v>
      </c>
      <c r="R5" s="79">
        <f t="shared" si="5"/>
        <v>2</v>
      </c>
      <c r="S5" s="78">
        <f t="shared" si="6"/>
        <v>8.5714285714285943</v>
      </c>
      <c r="T5" s="79"/>
      <c r="U5" s="6"/>
    </row>
    <row r="6" spans="1:21" ht="30">
      <c r="A6" s="41">
        <f t="shared" si="0"/>
        <v>4</v>
      </c>
      <c r="B6" s="25">
        <v>15</v>
      </c>
      <c r="C6" s="43" t="str">
        <f>VLOOKUP(B6,B!A:C,2,0)</f>
        <v>Albatros 1</v>
      </c>
      <c r="D6" s="43" t="str">
        <f>VLOOKUP(B6,B!A:C,3,0)</f>
        <v>4. přístav</v>
      </c>
      <c r="E6" s="44">
        <v>10</v>
      </c>
      <c r="F6" s="42">
        <v>12</v>
      </c>
      <c r="G6" s="42">
        <v>3</v>
      </c>
      <c r="H6" s="42">
        <v>7</v>
      </c>
      <c r="I6" s="42">
        <v>8</v>
      </c>
      <c r="J6" s="42">
        <v>10</v>
      </c>
      <c r="K6" s="42">
        <v>5</v>
      </c>
      <c r="L6" s="190">
        <v>2</v>
      </c>
      <c r="M6" s="45">
        <f t="shared" si="1"/>
        <v>57</v>
      </c>
      <c r="N6" s="81">
        <f t="shared" si="2"/>
        <v>1.689814814814815E-3</v>
      </c>
      <c r="O6" s="96"/>
      <c r="P6" s="3">
        <f t="shared" si="3"/>
        <v>146.9387755102041</v>
      </c>
      <c r="Q6" s="78">
        <f t="shared" si="4"/>
        <v>2.4489795918367347</v>
      </c>
      <c r="R6" s="79">
        <f t="shared" si="5"/>
        <v>2</v>
      </c>
      <c r="S6" s="78">
        <f t="shared" si="6"/>
        <v>26.938775510204085</v>
      </c>
      <c r="T6" s="79"/>
    </row>
    <row r="7" spans="1:21" ht="30">
      <c r="A7" s="41">
        <f t="shared" si="0"/>
        <v>5</v>
      </c>
      <c r="B7" s="25">
        <v>22</v>
      </c>
      <c r="C7" s="43" t="str">
        <f>VLOOKUP(B7,B!A:C,2,0)</f>
        <v>Karton ve flašce</v>
      </c>
      <c r="D7" s="43" t="str">
        <f>VLOOKUP(B7,B!A:C,3,0)</f>
        <v xml:space="preserve">Vydry + Mokro + Regent </v>
      </c>
      <c r="E7" s="44">
        <v>11</v>
      </c>
      <c r="F7" s="42">
        <v>12</v>
      </c>
      <c r="G7" s="42">
        <v>3</v>
      </c>
      <c r="H7" s="42">
        <v>5.5</v>
      </c>
      <c r="I7" s="42">
        <v>8</v>
      </c>
      <c r="J7" s="42">
        <v>9</v>
      </c>
      <c r="K7" s="42">
        <v>7</v>
      </c>
      <c r="L7" s="190">
        <v>1</v>
      </c>
      <c r="M7" s="45">
        <f t="shared" si="1"/>
        <v>56.5</v>
      </c>
      <c r="N7" s="81">
        <f t="shared" si="2"/>
        <v>1.9097222222222222E-3</v>
      </c>
      <c r="O7" s="97"/>
      <c r="P7" s="3">
        <f t="shared" si="3"/>
        <v>165.30612244897961</v>
      </c>
      <c r="Q7" s="78">
        <f t="shared" si="4"/>
        <v>2.7551020408163267</v>
      </c>
      <c r="R7" s="79">
        <f t="shared" si="5"/>
        <v>2</v>
      </c>
      <c r="S7" s="78">
        <f t="shared" si="6"/>
        <v>45.3061224489796</v>
      </c>
      <c r="T7" s="79"/>
    </row>
    <row r="8" spans="1:21" ht="30">
      <c r="A8" s="41">
        <f t="shared" si="0"/>
        <v>6</v>
      </c>
      <c r="B8" s="25">
        <v>21</v>
      </c>
      <c r="C8" s="43" t="str">
        <f>VLOOKUP(B8,B!A:C,2,0)</f>
        <v>Hele vlak!</v>
      </c>
      <c r="D8" s="43" t="str">
        <f>VLOOKUP(B8,B!A:C,3,0)</f>
        <v>DDM Praha 2</v>
      </c>
      <c r="E8" s="44">
        <v>6</v>
      </c>
      <c r="F8" s="42">
        <v>12</v>
      </c>
      <c r="G8" s="42">
        <v>2</v>
      </c>
      <c r="H8" s="42">
        <v>6.5</v>
      </c>
      <c r="I8" s="42">
        <v>6</v>
      </c>
      <c r="J8" s="42">
        <v>10</v>
      </c>
      <c r="K8" s="42">
        <v>7</v>
      </c>
      <c r="L8" s="190">
        <v>5</v>
      </c>
      <c r="M8" s="45">
        <f t="shared" si="1"/>
        <v>54.5</v>
      </c>
      <c r="N8" s="81">
        <f t="shared" si="2"/>
        <v>2.7546296296296294E-3</v>
      </c>
      <c r="O8" s="96"/>
      <c r="P8" s="3">
        <f t="shared" si="3"/>
        <v>238.77551020408166</v>
      </c>
      <c r="Q8" s="78">
        <f t="shared" si="4"/>
        <v>3.9795918367346941</v>
      </c>
      <c r="R8" s="79">
        <f t="shared" si="5"/>
        <v>3</v>
      </c>
      <c r="S8" s="78">
        <f t="shared" si="6"/>
        <v>58.775510204081641</v>
      </c>
      <c r="T8" s="79"/>
    </row>
    <row r="9" spans="1:21" ht="30">
      <c r="A9" s="41">
        <f t="shared" si="0"/>
        <v>7</v>
      </c>
      <c r="B9" s="25">
        <v>19</v>
      </c>
      <c r="C9" s="43" t="str">
        <f>VLOOKUP(B9,B!A:C,2,0)</f>
        <v>Bobři B</v>
      </c>
      <c r="D9" s="43" t="str">
        <f>VLOOKUP(B9,B!A:C,3,0)</f>
        <v>4. přístav</v>
      </c>
      <c r="E9" s="44">
        <v>3</v>
      </c>
      <c r="F9" s="42">
        <v>12</v>
      </c>
      <c r="G9" s="42">
        <v>5</v>
      </c>
      <c r="H9" s="42">
        <v>8.5</v>
      </c>
      <c r="I9" s="42">
        <v>6</v>
      </c>
      <c r="J9" s="42">
        <v>8</v>
      </c>
      <c r="K9" s="42">
        <v>7</v>
      </c>
      <c r="L9" s="190">
        <v>1</v>
      </c>
      <c r="M9" s="45">
        <f t="shared" si="1"/>
        <v>50.5</v>
      </c>
      <c r="N9" s="81">
        <f t="shared" si="2"/>
        <v>4.4560185185185189E-3</v>
      </c>
      <c r="O9" s="6"/>
      <c r="P9" s="3">
        <f t="shared" si="3"/>
        <v>385.71428571428578</v>
      </c>
      <c r="Q9" s="78">
        <f t="shared" si="4"/>
        <v>6.4285714285714297</v>
      </c>
      <c r="R9" s="79">
        <f t="shared" si="5"/>
        <v>6</v>
      </c>
      <c r="S9" s="78">
        <f t="shared" si="6"/>
        <v>25.714285714285783</v>
      </c>
      <c r="T9" s="79"/>
      <c r="U9" s="6"/>
    </row>
    <row r="10" spans="1:21" ht="30">
      <c r="A10" s="41">
        <f t="shared" si="0"/>
        <v>8</v>
      </c>
      <c r="B10" s="25">
        <v>17</v>
      </c>
      <c r="C10" s="43" t="str">
        <f>VLOOKUP(B10,B!A:C,2,0)</f>
        <v>Járova desítka</v>
      </c>
      <c r="D10" s="43" t="str">
        <f>VLOOKUP(B10,B!A:C,3,0)</f>
        <v>Mokro a Vydry</v>
      </c>
      <c r="E10" s="44">
        <v>6</v>
      </c>
      <c r="F10" s="42">
        <v>10</v>
      </c>
      <c r="G10" s="42">
        <v>5</v>
      </c>
      <c r="H10" s="42">
        <v>5</v>
      </c>
      <c r="I10" s="42">
        <v>10</v>
      </c>
      <c r="J10" s="42">
        <v>2</v>
      </c>
      <c r="K10" s="42">
        <v>9</v>
      </c>
      <c r="L10" s="190">
        <v>0.5</v>
      </c>
      <c r="M10" s="45">
        <f t="shared" si="1"/>
        <v>47.5</v>
      </c>
      <c r="N10" s="81">
        <f t="shared" si="2"/>
        <v>5.7291666666666671E-3</v>
      </c>
      <c r="O10" s="96"/>
      <c r="P10" s="3">
        <f t="shared" si="3"/>
        <v>495.91836734693879</v>
      </c>
      <c r="Q10" s="78">
        <f t="shared" si="4"/>
        <v>8.2653061224489797</v>
      </c>
      <c r="R10" s="79">
        <f t="shared" si="5"/>
        <v>8</v>
      </c>
      <c r="S10" s="78">
        <f t="shared" si="6"/>
        <v>15.91836734693878</v>
      </c>
      <c r="T10" s="79"/>
    </row>
    <row r="11" spans="1:21" ht="30">
      <c r="A11" s="41">
        <f t="shared" si="0"/>
        <v>8</v>
      </c>
      <c r="B11" s="25">
        <v>20</v>
      </c>
      <c r="C11" s="43" t="str">
        <f>VLOOKUP(B11,B!A:C,2,0)</f>
        <v>Pí</v>
      </c>
      <c r="D11" s="43" t="str">
        <f>VLOOKUP(B11,B!A:C,3,0)</f>
        <v>VTO Tygři</v>
      </c>
      <c r="E11" s="44">
        <v>7</v>
      </c>
      <c r="F11" s="42">
        <v>12</v>
      </c>
      <c r="G11" s="42">
        <v>0</v>
      </c>
      <c r="H11" s="42">
        <v>6</v>
      </c>
      <c r="I11" s="42">
        <v>6</v>
      </c>
      <c r="J11" s="42">
        <v>4</v>
      </c>
      <c r="K11" s="42">
        <v>8</v>
      </c>
      <c r="L11" s="190">
        <v>4.5</v>
      </c>
      <c r="M11" s="45">
        <f t="shared" si="1"/>
        <v>47.5</v>
      </c>
      <c r="N11" s="81">
        <f t="shared" si="2"/>
        <v>5.7291666666666671E-3</v>
      </c>
      <c r="O11" s="96"/>
      <c r="P11" s="3">
        <f t="shared" si="3"/>
        <v>495.91836734693879</v>
      </c>
      <c r="Q11" s="78">
        <f t="shared" si="4"/>
        <v>8.2653061224489797</v>
      </c>
      <c r="R11" s="79">
        <f t="shared" si="5"/>
        <v>8</v>
      </c>
      <c r="S11" s="78">
        <f t="shared" si="6"/>
        <v>15.91836734693878</v>
      </c>
      <c r="T11" s="79"/>
    </row>
    <row r="12" spans="1:21" ht="30">
      <c r="A12" s="41">
        <f t="shared" si="0"/>
        <v>10</v>
      </c>
      <c r="B12" s="25">
        <v>23</v>
      </c>
      <c r="C12" s="43" t="str">
        <f>VLOOKUP(B12,B!A:C,2,0)</f>
        <v>Zababa</v>
      </c>
      <c r="D12" s="43" t="str">
        <f>VLOOKUP(B12,B!A:C,3,0)</f>
        <v>DDM Praha 2</v>
      </c>
      <c r="E12" s="44">
        <v>4</v>
      </c>
      <c r="F12" s="42">
        <v>6</v>
      </c>
      <c r="G12" s="42">
        <v>2</v>
      </c>
      <c r="H12" s="42">
        <v>7</v>
      </c>
      <c r="I12" s="42">
        <v>8</v>
      </c>
      <c r="J12" s="42">
        <v>8</v>
      </c>
      <c r="K12" s="42">
        <v>7</v>
      </c>
      <c r="L12" s="190">
        <v>4</v>
      </c>
      <c r="M12" s="45">
        <f t="shared" si="1"/>
        <v>46</v>
      </c>
      <c r="N12" s="81">
        <f t="shared" si="2"/>
        <v>6.3773148148148148E-3</v>
      </c>
      <c r="O12" s="96"/>
      <c r="P12" s="3">
        <f t="shared" si="3"/>
        <v>551.0204081632653</v>
      </c>
      <c r="Q12" s="78">
        <f t="shared" si="4"/>
        <v>9.1836734693877542</v>
      </c>
      <c r="R12" s="79">
        <f t="shared" si="5"/>
        <v>9</v>
      </c>
      <c r="S12" s="78">
        <f t="shared" si="6"/>
        <v>11.020408163265252</v>
      </c>
      <c r="T12" s="79"/>
    </row>
    <row r="13" spans="1:21" s="6" customFormat="1" ht="30">
      <c r="A13" s="41">
        <f t="shared" si="0"/>
        <v>11</v>
      </c>
      <c r="B13" s="25">
        <v>11</v>
      </c>
      <c r="C13" s="43" t="str">
        <f>VLOOKUP(B13,B!A:C,2,0)</f>
        <v>Šlechtična</v>
      </c>
      <c r="D13" s="43" t="str">
        <f>VLOOKUP(B13,B!A:C,3,0)</f>
        <v>Práčata</v>
      </c>
      <c r="E13" s="44">
        <v>8</v>
      </c>
      <c r="F13" s="42">
        <v>12</v>
      </c>
      <c r="G13" s="42">
        <v>3</v>
      </c>
      <c r="H13" s="42">
        <v>5</v>
      </c>
      <c r="I13" s="42">
        <v>9</v>
      </c>
      <c r="J13" s="42">
        <v>0</v>
      </c>
      <c r="K13" s="42">
        <v>8</v>
      </c>
      <c r="L13" s="190">
        <v>0.5</v>
      </c>
      <c r="M13" s="45">
        <f t="shared" si="1"/>
        <v>45.5</v>
      </c>
      <c r="N13" s="81">
        <f t="shared" si="2"/>
        <v>6.5856481481481469E-3</v>
      </c>
      <c r="O13" s="96"/>
      <c r="P13" s="3">
        <f t="shared" si="3"/>
        <v>569.38775510204084</v>
      </c>
      <c r="Q13" s="78">
        <f t="shared" si="4"/>
        <v>9.4897959183673475</v>
      </c>
      <c r="R13" s="79">
        <f t="shared" si="5"/>
        <v>9</v>
      </c>
      <c r="S13" s="78">
        <f t="shared" si="6"/>
        <v>29.387755102040849</v>
      </c>
      <c r="T13" s="79"/>
      <c r="U13" s="3"/>
    </row>
    <row r="14" spans="1:21" s="6" customFormat="1" ht="30">
      <c r="A14" s="41">
        <f t="shared" si="0"/>
        <v>12</v>
      </c>
      <c r="B14" s="25">
        <v>13</v>
      </c>
      <c r="C14" s="43" t="str">
        <f>VLOOKUP(B14,B!A:C,2,0)</f>
        <v>Ohnivý draci</v>
      </c>
      <c r="D14" s="43" t="str">
        <f>VLOOKUP(B14,B!A:C,3,0)</f>
        <v>Lvíčata</v>
      </c>
      <c r="E14" s="44">
        <v>2</v>
      </c>
      <c r="F14" s="42">
        <v>12</v>
      </c>
      <c r="G14" s="42">
        <v>2</v>
      </c>
      <c r="H14" s="42">
        <v>4.5</v>
      </c>
      <c r="I14" s="42">
        <v>7</v>
      </c>
      <c r="J14" s="42">
        <v>9</v>
      </c>
      <c r="K14" s="42">
        <v>8</v>
      </c>
      <c r="L14" s="190">
        <v>0.5</v>
      </c>
      <c r="M14" s="45">
        <f t="shared" si="1"/>
        <v>45</v>
      </c>
      <c r="N14" s="81">
        <f t="shared" si="2"/>
        <v>6.7939814814814816E-3</v>
      </c>
      <c r="P14" s="3">
        <f t="shared" si="3"/>
        <v>587.75510204081638</v>
      </c>
      <c r="Q14" s="78">
        <f t="shared" si="4"/>
        <v>9.795918367346939</v>
      </c>
      <c r="R14" s="79">
        <f t="shared" si="5"/>
        <v>9</v>
      </c>
      <c r="S14" s="78">
        <f t="shared" si="6"/>
        <v>47.75510204081634</v>
      </c>
      <c r="T14" s="79"/>
    </row>
    <row r="15" spans="1:21" s="6" customFormat="1" ht="30">
      <c r="A15" s="41">
        <f t="shared" si="0"/>
        <v>13</v>
      </c>
      <c r="B15" s="25">
        <v>10</v>
      </c>
      <c r="C15" s="43" t="str">
        <f>VLOOKUP(B15,B!A:C,2,0)</f>
        <v>My to jednou vyhrajem</v>
      </c>
      <c r="D15" s="43" t="str">
        <f>VLOOKUP(B15,B!A:C,3,0)</f>
        <v>VTO Tygři</v>
      </c>
      <c r="E15" s="44">
        <v>3</v>
      </c>
      <c r="F15" s="42">
        <v>12</v>
      </c>
      <c r="G15" s="42">
        <v>2</v>
      </c>
      <c r="H15" s="42">
        <v>4.5</v>
      </c>
      <c r="I15" s="42">
        <v>7</v>
      </c>
      <c r="J15" s="42">
        <v>6</v>
      </c>
      <c r="K15" s="42">
        <v>7</v>
      </c>
      <c r="L15" s="190">
        <v>3</v>
      </c>
      <c r="M15" s="45">
        <f t="shared" si="1"/>
        <v>44.5</v>
      </c>
      <c r="N15" s="81">
        <f t="shared" si="2"/>
        <v>7.013888888888889E-3</v>
      </c>
      <c r="O15" s="96"/>
      <c r="P15" s="3">
        <f t="shared" si="3"/>
        <v>606.12244897959192</v>
      </c>
      <c r="Q15" s="78">
        <f t="shared" si="4"/>
        <v>10.102040816326532</v>
      </c>
      <c r="R15" s="79">
        <f t="shared" si="5"/>
        <v>10</v>
      </c>
      <c r="S15" s="78">
        <f t="shared" si="6"/>
        <v>6.1224489795919368</v>
      </c>
      <c r="T15" s="79"/>
      <c r="U15" s="3"/>
    </row>
    <row r="16" spans="1:21" s="6" customFormat="1" ht="30">
      <c r="A16" s="41">
        <f t="shared" si="0"/>
        <v>14</v>
      </c>
      <c r="B16" s="25">
        <v>18</v>
      </c>
      <c r="C16" s="43" t="str">
        <f>VLOOKUP(B16,B!A:C,2,0)</f>
        <v>Albatros 1000</v>
      </c>
      <c r="D16" s="43" t="str">
        <f>VLOOKUP(B16,B!A:C,3,0)</f>
        <v>4. přístav</v>
      </c>
      <c r="E16" s="44">
        <v>4</v>
      </c>
      <c r="F16" s="42">
        <v>6</v>
      </c>
      <c r="G16" s="42">
        <v>3</v>
      </c>
      <c r="H16" s="42">
        <v>6</v>
      </c>
      <c r="I16" s="42">
        <v>9</v>
      </c>
      <c r="J16" s="42">
        <v>5</v>
      </c>
      <c r="K16" s="42">
        <v>9</v>
      </c>
      <c r="L16" s="190">
        <v>1</v>
      </c>
      <c r="M16" s="45">
        <f t="shared" si="1"/>
        <v>43</v>
      </c>
      <c r="N16" s="81">
        <f t="shared" si="2"/>
        <v>7.6504629629629631E-3</v>
      </c>
      <c r="P16" s="3">
        <f t="shared" si="3"/>
        <v>661.22448979591843</v>
      </c>
      <c r="Q16" s="78">
        <f t="shared" si="4"/>
        <v>11.020408163265307</v>
      </c>
      <c r="R16" s="79">
        <f t="shared" si="5"/>
        <v>11</v>
      </c>
      <c r="S16" s="78">
        <f t="shared" si="6"/>
        <v>1.2244897959184087</v>
      </c>
    </row>
    <row r="17" spans="1:19" s="6" customFormat="1" ht="30">
      <c r="A17" s="41">
        <f t="shared" si="0"/>
        <v>15</v>
      </c>
      <c r="B17" s="25">
        <v>12</v>
      </c>
      <c r="C17" s="43" t="str">
        <f>VLOOKUP(B17,B!A:C,2,0)</f>
        <v>Bobříci</v>
      </c>
      <c r="D17" s="43" t="str">
        <f>VLOOKUP(B17,B!A:C,3,0)</f>
        <v>4. přístav</v>
      </c>
      <c r="E17" s="44">
        <v>1</v>
      </c>
      <c r="F17" s="42">
        <v>12</v>
      </c>
      <c r="G17" s="42">
        <v>3</v>
      </c>
      <c r="H17" s="42">
        <v>4</v>
      </c>
      <c r="I17" s="42">
        <v>6</v>
      </c>
      <c r="J17" s="42">
        <v>1</v>
      </c>
      <c r="K17" s="42">
        <v>6</v>
      </c>
      <c r="L17" s="190">
        <v>3.5</v>
      </c>
      <c r="M17" s="45">
        <f t="shared" si="1"/>
        <v>36.5</v>
      </c>
      <c r="N17" s="81">
        <f t="shared" si="2"/>
        <v>1.0416666666666666E-2</v>
      </c>
      <c r="P17" s="3">
        <f t="shared" si="3"/>
        <v>900.00000000000011</v>
      </c>
      <c r="Q17" s="78">
        <f t="shared" si="4"/>
        <v>15.000000000000002</v>
      </c>
      <c r="R17" s="79">
        <f t="shared" si="5"/>
        <v>15</v>
      </c>
      <c r="S17" s="78">
        <f t="shared" si="6"/>
        <v>1.0658141036401503E-13</v>
      </c>
    </row>
    <row r="18" spans="1:19" s="6" customFormat="1">
      <c r="C18" s="2"/>
      <c r="D18" s="2"/>
    </row>
    <row r="19" spans="1:19" s="6" customFormat="1">
      <c r="C19" s="2"/>
      <c r="D19" s="2"/>
    </row>
    <row r="20" spans="1:19" s="6" customFormat="1">
      <c r="C20" s="2"/>
      <c r="D20" s="2"/>
    </row>
    <row r="21" spans="1:19" s="6" customFormat="1">
      <c r="C21" s="2"/>
      <c r="D21" s="2"/>
    </row>
    <row r="22" spans="1:19" s="6" customFormat="1">
      <c r="C22" s="2"/>
      <c r="D22" s="2"/>
    </row>
    <row r="23" spans="1:19" s="6" customFormat="1">
      <c r="C23" s="2"/>
      <c r="D23" s="2"/>
    </row>
    <row r="24" spans="1:19" s="6" customFormat="1">
      <c r="A24" s="3"/>
      <c r="B24" s="3"/>
      <c r="C24" s="1"/>
      <c r="D24" s="1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9" s="6" customFormat="1">
      <c r="A25" s="3"/>
      <c r="B25" s="3"/>
      <c r="C25" s="1"/>
      <c r="D25" s="1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Q25" s="3"/>
    </row>
  </sheetData>
  <autoFilter ref="A2:U17">
    <sortState ref="A3:U15">
      <sortCondition ref="A2"/>
    </sortState>
  </autoFilter>
  <sortState ref="A3:N17">
    <sortCondition ref="A3:A17"/>
  </sortState>
  <mergeCells count="1">
    <mergeCell ref="A1:N1"/>
  </mergeCells>
  <phoneticPr fontId="0" type="noConversion"/>
  <printOptions horizontalCentered="1" verticalCentered="1"/>
  <pageMargins left="0.55118110236220474" right="0.74803149606299213" top="0.78740157480314965" bottom="0.78740157480314965" header="0.51181102362204722" footer="0.51181102362204722"/>
  <pageSetup paperSize="9" scale="52" orientation="landscape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1"/>
  <sheetViews>
    <sheetView view="pageBreakPreview" zoomScale="70" zoomScaleSheetLayoutView="70" workbookViewId="0">
      <selection activeCell="F4" sqref="F4:F20"/>
    </sheetView>
  </sheetViews>
  <sheetFormatPr defaultColWidth="9.109375" defaultRowHeight="15.6"/>
  <cols>
    <col min="1" max="1" width="8.33203125" style="13" customWidth="1"/>
    <col min="2" max="2" width="9.44140625" style="4" customWidth="1"/>
    <col min="3" max="3" width="49.88671875" style="1" customWidth="1"/>
    <col min="4" max="4" width="42.88671875" style="3" customWidth="1"/>
    <col min="5" max="5" width="21.6640625" style="9" hidden="1" customWidth="1"/>
    <col min="6" max="6" width="25.109375" style="9" customWidth="1"/>
    <col min="7" max="7" width="9.109375" style="9"/>
    <col min="8" max="8" width="20.88671875" style="9" customWidth="1"/>
    <col min="9" max="16384" width="9.109375" style="9"/>
  </cols>
  <sheetData>
    <row r="1" spans="1:6" ht="89.4">
      <c r="A1" s="219" t="s">
        <v>21</v>
      </c>
      <c r="B1" s="219"/>
      <c r="C1" s="219"/>
      <c r="D1" s="219"/>
      <c r="E1" s="61"/>
      <c r="F1" s="61"/>
    </row>
    <row r="2" spans="1:6" ht="19.5" customHeight="1" thickBot="1">
      <c r="A2" s="61"/>
      <c r="B2" s="61"/>
      <c r="C2" s="61"/>
      <c r="D2" s="61"/>
      <c r="E2" s="61"/>
      <c r="F2" s="61"/>
    </row>
    <row r="3" spans="1:6" s="10" customFormat="1" ht="46.2" thickBot="1">
      <c r="A3" s="51" t="s">
        <v>13</v>
      </c>
      <c r="B3" s="52" t="s">
        <v>4</v>
      </c>
      <c r="C3" s="53" t="s">
        <v>2</v>
      </c>
      <c r="D3" s="53" t="s">
        <v>3</v>
      </c>
      <c r="E3" s="173" t="s">
        <v>51</v>
      </c>
      <c r="F3" s="173" t="s">
        <v>116</v>
      </c>
    </row>
    <row r="4" spans="1:6" ht="30.6" thickTop="1">
      <c r="A4" s="41">
        <f t="shared" ref="A4:A20" si="0">RANK(F4,$F$4:$F$20,1)</f>
        <v>1</v>
      </c>
      <c r="B4" s="25">
        <v>47</v>
      </c>
      <c r="C4" s="127" t="str">
        <f>VLOOKUP(B4,A!A:C,2,0)</f>
        <v>Černá Perla</v>
      </c>
      <c r="D4" s="127" t="str">
        <f>VLOOKUP(B4,A!A:C,3,0)</f>
        <v>Starý psi</v>
      </c>
      <c r="E4" s="174" t="s">
        <v>52</v>
      </c>
      <c r="F4" s="195">
        <f>VLOOKUP(B4,Asjezd!B:I,6,0)</f>
        <v>0.70658564814814817</v>
      </c>
    </row>
    <row r="5" spans="1:6" ht="30">
      <c r="A5" s="41">
        <f t="shared" si="0"/>
        <v>2</v>
      </c>
      <c r="B5" s="25">
        <v>41</v>
      </c>
      <c r="C5" s="127" t="str">
        <f>VLOOKUP(B5,A!A:C,2,0)</f>
        <v>Neptunní dráhy</v>
      </c>
      <c r="D5" s="128" t="str">
        <f>VLOOKUP(B5,A!A:C,3,0)</f>
        <v>VTO Neptun</v>
      </c>
      <c r="E5" s="174" t="s">
        <v>52</v>
      </c>
      <c r="F5" s="195">
        <f>VLOOKUP(B5,Asjezd!B:I,6,0)</f>
        <v>0.70869212962962969</v>
      </c>
    </row>
    <row r="6" spans="1:6" ht="30">
      <c r="A6" s="41">
        <f t="shared" si="0"/>
        <v>3</v>
      </c>
      <c r="B6" s="25">
        <v>45</v>
      </c>
      <c r="C6" s="127" t="str">
        <f>VLOOKUP(B6,A!A:C,2,0)</f>
        <v>Racek 1</v>
      </c>
      <c r="D6" s="128" t="str">
        <f>VLOOKUP(B6,A!A:C,3,0)</f>
        <v>4. přístav</v>
      </c>
      <c r="E6" s="174" t="s">
        <v>52</v>
      </c>
      <c r="F6" s="195">
        <f>VLOOKUP(B6,Asjezd!B:I,6,0)</f>
        <v>0.70966435185185184</v>
      </c>
    </row>
    <row r="7" spans="1:6" ht="30">
      <c r="A7" s="41">
        <f t="shared" si="0"/>
        <v>4</v>
      </c>
      <c r="B7" s="25">
        <v>33</v>
      </c>
      <c r="C7" s="127" t="str">
        <f>VLOOKUP(B7,A!A:C,2,0)</f>
        <v>Sázavské rybičky</v>
      </c>
      <c r="D7" s="128" t="str">
        <f>VLOOKUP(B7,A!A:C,3,0)</f>
        <v>Mokro a Vydry</v>
      </c>
      <c r="E7" s="174" t="s">
        <v>52</v>
      </c>
      <c r="F7" s="195">
        <f>VLOOKUP(B7,Asjezd!B:I,6,0)</f>
        <v>0.70979166666666671</v>
      </c>
    </row>
    <row r="8" spans="1:6" ht="30">
      <c r="A8" s="41">
        <f t="shared" si="0"/>
        <v>5</v>
      </c>
      <c r="B8" s="25">
        <v>31</v>
      </c>
      <c r="C8" s="127" t="str">
        <f>VLOOKUP(B8,A!A:C,2,0)</f>
        <v>Bimbadlo</v>
      </c>
      <c r="D8" s="128" t="str">
        <f>VLOOKUP(B8,A!A:C,3,0)</f>
        <v>Práčata</v>
      </c>
      <c r="E8" s="174" t="s">
        <v>52</v>
      </c>
      <c r="F8" s="195">
        <f>VLOOKUP(B8,Asjezd!B:I,6,0)</f>
        <v>0.71081018518518524</v>
      </c>
    </row>
    <row r="9" spans="1:6" ht="30">
      <c r="A9" s="41">
        <f t="shared" si="0"/>
        <v>6</v>
      </c>
      <c r="B9" s="25">
        <v>34</v>
      </c>
      <c r="C9" s="127" t="str">
        <f>VLOOKUP(B9,A!A:C,2,0)</f>
        <v>Pampelišáci</v>
      </c>
      <c r="D9" s="128" t="str">
        <f>VLOOKUP(B9,A!A:C,3,0)</f>
        <v>DDM Praha 2</v>
      </c>
      <c r="E9" s="174" t="s">
        <v>52</v>
      </c>
      <c r="F9" s="195">
        <f>VLOOKUP(B9,Asjezd!B:I,6,0)</f>
        <v>0.71103009259259264</v>
      </c>
    </row>
    <row r="10" spans="1:6" ht="30">
      <c r="A10" s="41">
        <f t="shared" si="0"/>
        <v>7</v>
      </c>
      <c r="B10" s="25">
        <v>37</v>
      </c>
      <c r="C10" s="127" t="str">
        <f>VLOOKUP(B10,A!A:C,2,0)</f>
        <v>Mašinka Grizzly</v>
      </c>
      <c r="D10" s="128" t="str">
        <f>VLOOKUP(B10,A!A:C,3,0)</f>
        <v>VTO Neptun</v>
      </c>
      <c r="E10" s="174" t="s">
        <v>52</v>
      </c>
      <c r="F10" s="195">
        <f>VLOOKUP(B10,Asjezd!B:I,6,0)</f>
        <v>0.71114583333333325</v>
      </c>
    </row>
    <row r="11" spans="1:6" ht="30">
      <c r="A11" s="41">
        <f t="shared" si="0"/>
        <v>8</v>
      </c>
      <c r="B11" s="25">
        <v>43</v>
      </c>
      <c r="C11" s="127" t="str">
        <f>VLOOKUP(B11,A!A:C,2,0)</f>
        <v>Racek 1001</v>
      </c>
      <c r="D11" s="128" t="str">
        <f>VLOOKUP(B11,A!A:C,3,0)</f>
        <v>4. přístav</v>
      </c>
      <c r="E11" s="174" t="s">
        <v>52</v>
      </c>
      <c r="F11" s="195">
        <f>VLOOKUP(B11,Asjezd!B:I,6,0)</f>
        <v>0.71379629629629626</v>
      </c>
    </row>
    <row r="12" spans="1:6" ht="30">
      <c r="A12" s="41">
        <f t="shared" si="0"/>
        <v>9</v>
      </c>
      <c r="B12" s="25">
        <v>46</v>
      </c>
      <c r="C12" s="127" t="str">
        <f>VLOOKUP(B12,A!A:C,2,0)</f>
        <v>Kačky</v>
      </c>
      <c r="D12" s="128" t="str">
        <f>VLOOKUP(B12,A!A:C,3,0)</f>
        <v>4. přístav</v>
      </c>
      <c r="E12" s="174" t="s">
        <v>52</v>
      </c>
      <c r="F12" s="195">
        <f>VLOOKUP(B12,Asjezd!B:I,6,0)</f>
        <v>0.71421296296296299</v>
      </c>
    </row>
    <row r="13" spans="1:6" ht="30">
      <c r="A13" s="41">
        <f t="shared" si="0"/>
        <v>10</v>
      </c>
      <c r="B13" s="25">
        <v>42</v>
      </c>
      <c r="C13" s="127" t="str">
        <f>VLOOKUP(B13,A!A:C,2,0)</f>
        <v>Želvy</v>
      </c>
      <c r="D13" s="128" t="str">
        <f>VLOOKUP(B13,A!A:C,3,0)</f>
        <v>4. přístav</v>
      </c>
      <c r="E13" s="174" t="s">
        <v>52</v>
      </c>
      <c r="F13" s="195">
        <f>VLOOKUP(B13,Asjezd!B:I,6,0)</f>
        <v>0.71462962962962961</v>
      </c>
    </row>
    <row r="14" spans="1:6" ht="30">
      <c r="A14" s="41">
        <f t="shared" si="0"/>
        <v>11</v>
      </c>
      <c r="B14" s="25">
        <v>44</v>
      </c>
      <c r="C14" s="127" t="str">
        <f>VLOOKUP(B14,A!A:C,2,0)</f>
        <v>Draci</v>
      </c>
      <c r="D14" s="128" t="str">
        <f>VLOOKUP(B14,A!A:C,3,0)</f>
        <v>DDM Praha 2</v>
      </c>
      <c r="E14" s="174" t="s">
        <v>52</v>
      </c>
      <c r="F14" s="195">
        <f>VLOOKUP(B14,Asjezd!B:I,6,0)</f>
        <v>0.71476851851851853</v>
      </c>
    </row>
    <row r="15" spans="1:6" ht="30">
      <c r="A15" s="41">
        <f t="shared" si="0"/>
        <v>12</v>
      </c>
      <c r="B15" s="25">
        <v>35</v>
      </c>
      <c r="C15" s="127" t="str">
        <f>VLOOKUP(B15,A!A:C,2,0)</f>
        <v>Racek 1000</v>
      </c>
      <c r="D15" s="128" t="str">
        <f>VLOOKUP(B15,A!A:C,3,0)</f>
        <v>4. přístav</v>
      </c>
      <c r="E15" s="174" t="s">
        <v>52</v>
      </c>
      <c r="F15" s="195">
        <f>VLOOKUP(B15,Asjezd!B:I,6,0)</f>
        <v>0.7157175925925926</v>
      </c>
    </row>
    <row r="16" spans="1:6" ht="30">
      <c r="A16" s="41">
        <f t="shared" si="0"/>
        <v>13</v>
      </c>
      <c r="B16" s="25">
        <v>40</v>
      </c>
      <c r="C16" s="127" t="str">
        <f>VLOOKUP(B16,A!A:C,2,0)</f>
        <v>Bílá perla</v>
      </c>
      <c r="D16" s="128" t="str">
        <f>VLOOKUP(B16,A!A:C,3,0)</f>
        <v>Starý psi</v>
      </c>
      <c r="E16" s="174" t="s">
        <v>52</v>
      </c>
      <c r="F16" s="195">
        <f>VLOOKUP(B16,Asjezd!B:I,6,0)</f>
        <v>0.71619212962962964</v>
      </c>
    </row>
    <row r="17" spans="1:6" ht="30">
      <c r="A17" s="41">
        <f t="shared" si="0"/>
        <v>14</v>
      </c>
      <c r="B17" s="25">
        <v>39</v>
      </c>
      <c r="C17" s="127" t="str">
        <f>VLOOKUP(B17,A!A:C,2,0)</f>
        <v>Bobři A</v>
      </c>
      <c r="D17" s="128" t="str">
        <f>VLOOKUP(B17,A!A:C,3,0)</f>
        <v>4. přístav</v>
      </c>
      <c r="E17" s="174" t="s">
        <v>52</v>
      </c>
      <c r="F17" s="195">
        <f>VLOOKUP(B17,Asjezd!B:I,6,0)</f>
        <v>0.71767361111111105</v>
      </c>
    </row>
    <row r="18" spans="1:6" ht="30">
      <c r="A18" s="41">
        <f t="shared" si="0"/>
        <v>15</v>
      </c>
      <c r="B18" s="25">
        <v>36</v>
      </c>
      <c r="C18" s="127" t="str">
        <f>VLOOKUP(B18,A!A:C,2,0)</f>
        <v>Neptunní vagón</v>
      </c>
      <c r="D18" s="128" t="str">
        <f>VLOOKUP(B18,A!A:C,3,0)</f>
        <v>VTO Neptun</v>
      </c>
      <c r="E18" s="174" t="s">
        <v>52</v>
      </c>
      <c r="F18" s="195">
        <f>VLOOKUP(B18,Asjezd!B:I,6,0)</f>
        <v>0.71796296296296302</v>
      </c>
    </row>
    <row r="19" spans="1:6" ht="30">
      <c r="A19" s="41">
        <f t="shared" si="0"/>
        <v>16</v>
      </c>
      <c r="B19" s="25">
        <v>38</v>
      </c>
      <c r="C19" s="127" t="str">
        <f>VLOOKUP(B19,A!A:C,2,0)</f>
        <v>Blesci</v>
      </c>
      <c r="D19" s="128" t="str">
        <f>VLOOKUP(B19,A!A:C,3,0)</f>
        <v>Lvíčata</v>
      </c>
      <c r="E19" s="174" t="s">
        <v>52</v>
      </c>
      <c r="F19" s="195">
        <f>VLOOKUP(B19,Asjezd!B:I,6,0)</f>
        <v>0.72280092592592593</v>
      </c>
    </row>
    <row r="20" spans="1:6" ht="30">
      <c r="A20" s="41">
        <f t="shared" si="0"/>
        <v>17</v>
      </c>
      <c r="B20" s="25">
        <v>32</v>
      </c>
      <c r="C20" s="127" t="str">
        <f>VLOOKUP(B20,A!A:C,2,0)</f>
        <v>Racek i</v>
      </c>
      <c r="D20" s="128" t="str">
        <f>VLOOKUP(B20,A!A:C,3,0)</f>
        <v>4. přístav</v>
      </c>
      <c r="E20" s="174" t="s">
        <v>52</v>
      </c>
      <c r="F20" s="195">
        <f>VLOOKUP(B20,Asjezd!B:I,6,0)</f>
        <v>0.72329861111111116</v>
      </c>
    </row>
    <row r="21" spans="1:6" ht="60">
      <c r="A21" s="106"/>
    </row>
  </sheetData>
  <autoFilter ref="A3:O3"/>
  <sortState ref="A4:F20">
    <sortCondition ref="A4:A20"/>
  </sortState>
  <mergeCells count="1">
    <mergeCell ref="A1:D1"/>
  </mergeCells>
  <phoneticPr fontId="0" type="noConversion"/>
  <printOptions horizontalCentered="1"/>
  <pageMargins left="0.59055118110236227" right="0.59055118110236227" top="0.78740157480314965" bottom="0.59055118110236227" header="0.51181102362204722" footer="0.51181102362204722"/>
  <pageSetup paperSize="9" scale="7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I22"/>
  <sheetViews>
    <sheetView view="pageBreakPreview" zoomScale="70" zoomScaleSheetLayoutView="70" workbookViewId="0">
      <selection activeCell="A4" sqref="A4"/>
    </sheetView>
  </sheetViews>
  <sheetFormatPr defaultColWidth="9.109375" defaultRowHeight="13.2"/>
  <cols>
    <col min="1" max="2" width="9.33203125" style="9" bestFit="1" customWidth="1"/>
    <col min="3" max="3" width="36.44140625" style="9" customWidth="1"/>
    <col min="4" max="4" width="27.88671875" style="9" customWidth="1"/>
    <col min="5" max="5" width="16.33203125" style="9" customWidth="1"/>
    <col min="6" max="6" width="17.33203125" style="9" customWidth="1"/>
    <col min="7" max="7" width="15.77734375" style="9" customWidth="1"/>
    <col min="8" max="8" width="16.5546875" style="9" hidden="1" customWidth="1"/>
    <col min="9" max="9" width="16.5546875" style="9" customWidth="1"/>
    <col min="10" max="10" width="9.109375" style="9"/>
    <col min="11" max="11" width="20.88671875" style="9" customWidth="1"/>
    <col min="12" max="16384" width="9.109375" style="9"/>
  </cols>
  <sheetData>
    <row r="1" spans="1:9" ht="89.4">
      <c r="A1" s="219" t="s">
        <v>22</v>
      </c>
      <c r="B1" s="219"/>
      <c r="C1" s="219"/>
      <c r="D1" s="219"/>
      <c r="E1" s="219"/>
      <c r="F1" s="219"/>
      <c r="G1" s="219"/>
      <c r="H1" s="219"/>
      <c r="I1" s="219"/>
    </row>
    <row r="2" spans="1:9" ht="19.5" customHeight="1" thickBot="1">
      <c r="A2" s="61"/>
      <c r="B2" s="61"/>
      <c r="C2" s="61"/>
      <c r="D2" s="61"/>
      <c r="E2" s="181"/>
      <c r="F2" s="61"/>
      <c r="G2" s="61"/>
      <c r="H2" s="181"/>
      <c r="I2" s="61"/>
    </row>
    <row r="3" spans="1:9" s="10" customFormat="1" ht="46.2" thickBot="1">
      <c r="A3" s="51" t="s">
        <v>13</v>
      </c>
      <c r="B3" s="52" t="s">
        <v>4</v>
      </c>
      <c r="C3" s="53" t="s">
        <v>2</v>
      </c>
      <c r="D3" s="53" t="s">
        <v>3</v>
      </c>
      <c r="E3" s="53" t="s">
        <v>113</v>
      </c>
      <c r="F3" s="53" t="s">
        <v>18</v>
      </c>
      <c r="G3" s="53" t="s">
        <v>19</v>
      </c>
      <c r="H3" s="53" t="s">
        <v>115</v>
      </c>
      <c r="I3" s="55" t="s">
        <v>23</v>
      </c>
    </row>
    <row r="4" spans="1:9" ht="30.6" thickTop="1">
      <c r="A4" s="41">
        <f t="shared" ref="A4:A20" si="0">RANK(I4,$I$4:$I$20,1)</f>
        <v>1</v>
      </c>
      <c r="B4" s="43">
        <v>45</v>
      </c>
      <c r="C4" s="127" t="str">
        <f>VLOOKUP(B4,A!A:C,2,0)</f>
        <v>Racek 1</v>
      </c>
      <c r="D4" s="127" t="str">
        <f>VLOOKUP(B4,A!A:C,3,0)</f>
        <v>4. přístav</v>
      </c>
      <c r="E4" s="193">
        <f>VLOOKUP($B4,A_všestrannost!B:N,13,0)</f>
        <v>4.5254629629629629E-3</v>
      </c>
      <c r="F4" s="129">
        <f t="shared" ref="F4:F20" si="1">$F$22+$E4</f>
        <v>0.68508101851851844</v>
      </c>
      <c r="G4" s="130">
        <v>0.70966435185185184</v>
      </c>
      <c r="H4" s="123">
        <v>0</v>
      </c>
      <c r="I4" s="126">
        <f t="shared" ref="I4:I20" si="2">G4-F4</f>
        <v>2.4583333333333401E-2</v>
      </c>
    </row>
    <row r="5" spans="1:9" ht="30">
      <c r="A5" s="41">
        <f t="shared" si="0"/>
        <v>2</v>
      </c>
      <c r="B5" s="43">
        <v>34</v>
      </c>
      <c r="C5" s="127" t="str">
        <f>VLOOKUP(B5,A!A:C,2,0)</f>
        <v>Pampelišáci</v>
      </c>
      <c r="D5" s="128" t="str">
        <f>VLOOKUP(B5,A!A:C,3,0)</f>
        <v>DDM Praha 2</v>
      </c>
      <c r="E5" s="193">
        <f>VLOOKUP($B5,A_všestrannost!B:N,13,0)</f>
        <v>4.7222222222222223E-3</v>
      </c>
      <c r="F5" s="129">
        <f t="shared" si="1"/>
        <v>0.68527777777777765</v>
      </c>
      <c r="G5" s="130">
        <v>0.71103009259259264</v>
      </c>
      <c r="H5" s="124">
        <v>0</v>
      </c>
      <c r="I5" s="126">
        <f t="shared" si="2"/>
        <v>2.5752314814814992E-2</v>
      </c>
    </row>
    <row r="6" spans="1:9" ht="30">
      <c r="A6" s="41">
        <f t="shared" si="0"/>
        <v>3</v>
      </c>
      <c r="B6" s="43">
        <v>46</v>
      </c>
      <c r="C6" s="127" t="str">
        <f>VLOOKUP(B6,A!A:C,2,0)</f>
        <v>Kačky</v>
      </c>
      <c r="D6" s="128" t="str">
        <f>VLOOKUP(B6,A!A:C,3,0)</f>
        <v>4. přístav</v>
      </c>
      <c r="E6" s="193">
        <f>VLOOKUP($B6,A_všestrannost!B:N,13,0)</f>
        <v>7.8703703703703713E-3</v>
      </c>
      <c r="F6" s="129">
        <f t="shared" si="1"/>
        <v>0.68842592592592589</v>
      </c>
      <c r="G6" s="130">
        <v>0.71421296296296299</v>
      </c>
      <c r="H6" s="118">
        <v>6.9444444444444447E-4</v>
      </c>
      <c r="I6" s="126">
        <f t="shared" si="2"/>
        <v>2.5787037037037108E-2</v>
      </c>
    </row>
    <row r="7" spans="1:9" ht="30">
      <c r="A7" s="41">
        <f t="shared" si="0"/>
        <v>4</v>
      </c>
      <c r="B7" s="43">
        <v>47</v>
      </c>
      <c r="C7" s="127" t="str">
        <f>VLOOKUP(B7,A!A:C,2,0)</f>
        <v>Černá Perla</v>
      </c>
      <c r="D7" s="128" t="str">
        <f>VLOOKUP(B7,A!A:C,3,0)</f>
        <v>Starý psi</v>
      </c>
      <c r="E7" s="193">
        <f>VLOOKUP($B7,A_všestrannost!B:N,13,0)</f>
        <v>0</v>
      </c>
      <c r="F7" s="129">
        <f t="shared" si="1"/>
        <v>0.68055555555555547</v>
      </c>
      <c r="G7" s="130">
        <v>0.70658564814814817</v>
      </c>
      <c r="H7" s="197">
        <v>0</v>
      </c>
      <c r="I7" s="126">
        <f t="shared" si="2"/>
        <v>2.6030092592592702E-2</v>
      </c>
    </row>
    <row r="8" spans="1:9" ht="30">
      <c r="A8" s="41">
        <f t="shared" si="0"/>
        <v>5</v>
      </c>
      <c r="B8" s="43">
        <v>43</v>
      </c>
      <c r="C8" s="127" t="str">
        <f>VLOOKUP(B8,A!A:C,2,0)</f>
        <v>Racek 1001</v>
      </c>
      <c r="D8" s="128" t="str">
        <f>VLOOKUP(B8,A!A:C,3,0)</f>
        <v>4. přístav</v>
      </c>
      <c r="E8" s="193">
        <f>VLOOKUP($B8,A_všestrannost!B:N,13,0)</f>
        <v>6.6898148148148142E-3</v>
      </c>
      <c r="F8" s="129">
        <f t="shared" si="1"/>
        <v>0.68724537037037026</v>
      </c>
      <c r="G8" s="130">
        <v>0.71379629629629626</v>
      </c>
      <c r="H8" s="118">
        <v>6.9444444444444447E-4</v>
      </c>
      <c r="I8" s="126">
        <f t="shared" si="2"/>
        <v>2.6550925925926006E-2</v>
      </c>
    </row>
    <row r="9" spans="1:9" ht="30">
      <c r="A9" s="41">
        <f t="shared" si="0"/>
        <v>6</v>
      </c>
      <c r="B9" s="43">
        <v>44</v>
      </c>
      <c r="C9" s="127" t="str">
        <f>VLOOKUP(B9,A!A:C,2,0)</f>
        <v>Draci</v>
      </c>
      <c r="D9" s="128" t="str">
        <f>VLOOKUP(B9,A!A:C,3,0)</f>
        <v>DDM Praha 2</v>
      </c>
      <c r="E9" s="193">
        <f>VLOOKUP($B9,A_všestrannost!B:N,13,0)</f>
        <v>7.2800925925925915E-3</v>
      </c>
      <c r="F9" s="129">
        <f t="shared" si="1"/>
        <v>0.68783564814814802</v>
      </c>
      <c r="G9" s="130">
        <v>0.71476851851851853</v>
      </c>
      <c r="H9" s="124">
        <v>0</v>
      </c>
      <c r="I9" s="126">
        <f t="shared" si="2"/>
        <v>2.693287037037051E-2</v>
      </c>
    </row>
    <row r="10" spans="1:9" ht="30">
      <c r="A10" s="41">
        <f t="shared" si="0"/>
        <v>7</v>
      </c>
      <c r="B10" s="43">
        <v>37</v>
      </c>
      <c r="C10" s="127" t="str">
        <f>VLOOKUP(B10,A!A:C,2,0)</f>
        <v>Mašinka Grizzly</v>
      </c>
      <c r="D10" s="128" t="str">
        <f>VLOOKUP(B10,A!A:C,3,0)</f>
        <v>VTO Neptun</v>
      </c>
      <c r="E10" s="193">
        <f>VLOOKUP($B10,A_všestrannost!B:N,13,0)</f>
        <v>3.5416666666666665E-3</v>
      </c>
      <c r="F10" s="129">
        <f t="shared" si="1"/>
        <v>0.68409722222222213</v>
      </c>
      <c r="G10" s="130">
        <v>0.71114583333333325</v>
      </c>
      <c r="H10" s="118">
        <v>6.9444444444444447E-4</v>
      </c>
      <c r="I10" s="126">
        <f t="shared" si="2"/>
        <v>2.704861111111112E-2</v>
      </c>
    </row>
    <row r="11" spans="1:9" ht="30">
      <c r="A11" s="41">
        <f t="shared" si="0"/>
        <v>8</v>
      </c>
      <c r="B11" s="43">
        <v>31</v>
      </c>
      <c r="C11" s="127" t="str">
        <f>VLOOKUP(B11,A!A:C,2,0)</f>
        <v>Bimbadlo</v>
      </c>
      <c r="D11" s="128" t="str">
        <f>VLOOKUP(B11,A!A:C,3,0)</f>
        <v>Práčata</v>
      </c>
      <c r="E11" s="193">
        <f>VLOOKUP($B11,A_všestrannost!B:N,13,0)</f>
        <v>3.1481481481481482E-3</v>
      </c>
      <c r="F11" s="129">
        <f t="shared" si="1"/>
        <v>0.68370370370370359</v>
      </c>
      <c r="G11" s="130">
        <v>0.71081018518518524</v>
      </c>
      <c r="H11" s="124">
        <v>0</v>
      </c>
      <c r="I11" s="126">
        <f t="shared" si="2"/>
        <v>2.7106481481481648E-2</v>
      </c>
    </row>
    <row r="12" spans="1:9" ht="30">
      <c r="A12" s="41">
        <f t="shared" si="0"/>
        <v>9</v>
      </c>
      <c r="B12" s="43">
        <v>41</v>
      </c>
      <c r="C12" s="127" t="str">
        <f>VLOOKUP(B12,A!A:C,2,0)</f>
        <v>Neptunní dráhy</v>
      </c>
      <c r="D12" s="128" t="str">
        <f>VLOOKUP(B12,A!A:C,3,0)</f>
        <v>VTO Neptun</v>
      </c>
      <c r="E12" s="193">
        <f>VLOOKUP($B12,A_všestrannost!B:N,13,0)</f>
        <v>9.8379629629629642E-4</v>
      </c>
      <c r="F12" s="129">
        <f t="shared" si="1"/>
        <v>0.68153935185185177</v>
      </c>
      <c r="G12" s="130">
        <v>0.70869212962962969</v>
      </c>
      <c r="H12" s="118">
        <v>0</v>
      </c>
      <c r="I12" s="126">
        <f t="shared" si="2"/>
        <v>2.7152777777777914E-2</v>
      </c>
    </row>
    <row r="13" spans="1:9" ht="30">
      <c r="A13" s="41">
        <f t="shared" si="0"/>
        <v>10</v>
      </c>
      <c r="B13" s="43">
        <v>33</v>
      </c>
      <c r="C13" s="127" t="str">
        <f>VLOOKUP(B13,A!A:C,2,0)</f>
        <v>Sázavské rybičky</v>
      </c>
      <c r="D13" s="128" t="str">
        <f>VLOOKUP(B13,A!A:C,3,0)</f>
        <v>Mokro a Vydry</v>
      </c>
      <c r="E13" s="193">
        <f>VLOOKUP($B13,A_všestrannost!B:N,13,0)</f>
        <v>1.7708333333333332E-3</v>
      </c>
      <c r="F13" s="129">
        <f t="shared" si="1"/>
        <v>0.68232638888888886</v>
      </c>
      <c r="G13" s="130">
        <v>0.70979166666666671</v>
      </c>
      <c r="H13" s="124">
        <v>6.9444444444444447E-4</v>
      </c>
      <c r="I13" s="126">
        <f t="shared" si="2"/>
        <v>2.7465277777777852E-2</v>
      </c>
    </row>
    <row r="14" spans="1:9" ht="30">
      <c r="A14" s="41">
        <f t="shared" si="0"/>
        <v>11</v>
      </c>
      <c r="B14" s="43">
        <v>40</v>
      </c>
      <c r="C14" s="127" t="str">
        <f>VLOOKUP(B14,A!A:C,2,0)</f>
        <v>Bílá perla</v>
      </c>
      <c r="D14" s="128" t="str">
        <f>VLOOKUP(B14,A!A:C,3,0)</f>
        <v>Starý psi</v>
      </c>
      <c r="E14" s="193">
        <f>VLOOKUP($B14,A_všestrannost!B:N,13,0)</f>
        <v>8.0671296296296307E-3</v>
      </c>
      <c r="F14" s="129">
        <f t="shared" si="1"/>
        <v>0.6886226851851851</v>
      </c>
      <c r="G14" s="130">
        <v>0.71619212962962964</v>
      </c>
      <c r="H14" s="124">
        <v>0</v>
      </c>
      <c r="I14" s="126">
        <f t="shared" si="2"/>
        <v>2.7569444444444535E-2</v>
      </c>
    </row>
    <row r="15" spans="1:9" ht="30">
      <c r="A15" s="41">
        <f t="shared" si="0"/>
        <v>12</v>
      </c>
      <c r="B15" s="43">
        <v>42</v>
      </c>
      <c r="C15" s="127" t="str">
        <f>VLOOKUP(B15,A!A:C,2,0)</f>
        <v>Želvy</v>
      </c>
      <c r="D15" s="128" t="str">
        <f>VLOOKUP(B15,A!A:C,3,0)</f>
        <v>4. přístav</v>
      </c>
      <c r="E15" s="193">
        <f>VLOOKUP($B15,A_všestrannost!B:N,13,0)</f>
        <v>6.4930555555555549E-3</v>
      </c>
      <c r="F15" s="129">
        <f t="shared" si="1"/>
        <v>0.68704861111111104</v>
      </c>
      <c r="G15" s="130">
        <v>0.71462962962962961</v>
      </c>
      <c r="H15" s="124">
        <v>6.9444444444444447E-4</v>
      </c>
      <c r="I15" s="126">
        <f t="shared" si="2"/>
        <v>2.7581018518518574E-2</v>
      </c>
    </row>
    <row r="16" spans="1:9" ht="30">
      <c r="A16" s="41">
        <f t="shared" si="0"/>
        <v>13</v>
      </c>
      <c r="B16" s="43">
        <v>39</v>
      </c>
      <c r="C16" s="127" t="str">
        <f>VLOOKUP(B16,A!A:C,2,0)</f>
        <v>Bobři A</v>
      </c>
      <c r="D16" s="172" t="str">
        <f>VLOOKUP(B16,A!A:C,3,0)</f>
        <v>4. přístav</v>
      </c>
      <c r="E16" s="193">
        <f>VLOOKUP($B16,A_všestrannost!B:N,13,0)</f>
        <v>8.8541666666666664E-3</v>
      </c>
      <c r="F16" s="129">
        <f t="shared" si="1"/>
        <v>0.68940972222222219</v>
      </c>
      <c r="G16" s="130">
        <v>0.71767361111111105</v>
      </c>
      <c r="H16" s="124">
        <v>6.9444444444444447E-4</v>
      </c>
      <c r="I16" s="126">
        <f t="shared" si="2"/>
        <v>2.8263888888888866E-2</v>
      </c>
    </row>
    <row r="17" spans="1:9" ht="30">
      <c r="A17" s="41">
        <f t="shared" si="0"/>
        <v>14</v>
      </c>
      <c r="B17" s="43">
        <v>35</v>
      </c>
      <c r="C17" s="127" t="str">
        <f>VLOOKUP(B17,A!A:C,2,0)</f>
        <v>Racek 1000</v>
      </c>
      <c r="D17" s="128" t="str">
        <f>VLOOKUP(B17,A!A:C,3,0)</f>
        <v>4. přístav</v>
      </c>
      <c r="E17" s="193">
        <f>VLOOKUP($B17,A_všestrannost!B:N,13,0)</f>
        <v>6.4930555555555549E-3</v>
      </c>
      <c r="F17" s="129">
        <f t="shared" si="1"/>
        <v>0.68704861111111104</v>
      </c>
      <c r="G17" s="130">
        <v>0.7157175925925926</v>
      </c>
      <c r="H17" s="124">
        <v>6.9444444444444447E-4</v>
      </c>
      <c r="I17" s="126">
        <f t="shared" si="2"/>
        <v>2.8668981481481559E-2</v>
      </c>
    </row>
    <row r="18" spans="1:9" ht="30">
      <c r="A18" s="41">
        <f t="shared" si="0"/>
        <v>15</v>
      </c>
      <c r="B18" s="43">
        <v>32</v>
      </c>
      <c r="C18" s="127" t="str">
        <f>VLOOKUP(B18,A!A:C,2,0)</f>
        <v>Racek i</v>
      </c>
      <c r="D18" s="128" t="str">
        <f>VLOOKUP(B18,A!A:C,3,0)</f>
        <v>4. přístav</v>
      </c>
      <c r="E18" s="193">
        <f>VLOOKUP($B18,A_všestrannost!B:N,13,0)</f>
        <v>1.1805555555555555E-2</v>
      </c>
      <c r="F18" s="129">
        <f t="shared" si="1"/>
        <v>0.69236111111111098</v>
      </c>
      <c r="G18" s="130">
        <v>0.72329861111111116</v>
      </c>
      <c r="H18" s="124">
        <v>6.9444444444444447E-4</v>
      </c>
      <c r="I18" s="126">
        <f t="shared" si="2"/>
        <v>3.0937500000000173E-2</v>
      </c>
    </row>
    <row r="19" spans="1:9" ht="30">
      <c r="A19" s="41">
        <f t="shared" si="0"/>
        <v>16</v>
      </c>
      <c r="B19" s="43">
        <v>36</v>
      </c>
      <c r="C19" s="127" t="str">
        <f>VLOOKUP(B19,A!A:C,2,0)</f>
        <v>Neptunní vagón</v>
      </c>
      <c r="D19" s="128" t="str">
        <f>VLOOKUP(B19,A!A:C,3,0)</f>
        <v>VTO Neptun</v>
      </c>
      <c r="E19" s="193">
        <f>VLOOKUP($B19,A_všestrannost!B:N,13,0)</f>
        <v>5.5092592592592589E-3</v>
      </c>
      <c r="F19" s="129">
        <f t="shared" si="1"/>
        <v>0.68606481481481474</v>
      </c>
      <c r="G19" s="130">
        <v>0.71796296296296302</v>
      </c>
      <c r="H19" s="124">
        <v>0</v>
      </c>
      <c r="I19" s="126">
        <f t="shared" si="2"/>
        <v>3.1898148148148286E-2</v>
      </c>
    </row>
    <row r="20" spans="1:9" ht="30">
      <c r="A20" s="41">
        <f t="shared" si="0"/>
        <v>17</v>
      </c>
      <c r="B20" s="43">
        <v>38</v>
      </c>
      <c r="C20" s="127" t="str">
        <f>VLOOKUP(B20,A!A:C,2,0)</f>
        <v>Blesci</v>
      </c>
      <c r="D20" s="128" t="str">
        <f>VLOOKUP(B20,A!A:C,3,0)</f>
        <v>Lvíčata</v>
      </c>
      <c r="E20" s="193">
        <f>VLOOKUP($B20,A_všestrannost!B:N,13,0)</f>
        <v>9.0509259259259258E-3</v>
      </c>
      <c r="F20" s="129">
        <f t="shared" si="1"/>
        <v>0.6896064814814814</v>
      </c>
      <c r="G20" s="130">
        <v>0.72280092592592593</v>
      </c>
      <c r="H20" s="124">
        <v>6.9444444444444447E-4</v>
      </c>
      <c r="I20" s="126">
        <f t="shared" si="2"/>
        <v>3.3194444444444526E-2</v>
      </c>
    </row>
    <row r="22" spans="1:9" ht="16.2" thickBot="1">
      <c r="D22" s="9" t="s">
        <v>34</v>
      </c>
      <c r="F22" s="82">
        <v>0.68055555555555547</v>
      </c>
      <c r="H22" s="105"/>
      <c r="I22" s="100">
        <v>8.3333333333333329E-2</v>
      </c>
    </row>
  </sheetData>
  <autoFilter ref="A3:I3">
    <filterColumn colId="4"/>
    <filterColumn colId="7"/>
    <sortState ref="A4:J26">
      <sortCondition ref="I3"/>
    </sortState>
  </autoFilter>
  <sortState ref="A4:I20">
    <sortCondition ref="A4:A20"/>
  </sortState>
  <mergeCells count="1">
    <mergeCell ref="A1:I1"/>
  </mergeCells>
  <conditionalFormatting sqref="I4:I20">
    <cfRule type="cellIs" dxfId="1" priority="2" stopIfTrue="1" operator="greaterThan">
      <formula>$I$22</formula>
    </cfRule>
  </conditionalFormatting>
  <printOptions horizontalCentered="1"/>
  <pageMargins left="0.59055118110236227" right="0.59055118110236227" top="0.78740157480314965" bottom="0.59055118110236227" header="0.51181102362204722" footer="0.51181102362204722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11</vt:i4>
      </vt:variant>
    </vt:vector>
  </HeadingPairs>
  <TitlesOfParts>
    <vt:vector size="24" baseType="lpstr">
      <vt:lpstr>A</vt:lpstr>
      <vt:lpstr>B</vt:lpstr>
      <vt:lpstr>C,K</vt:lpstr>
      <vt:lpstr>D</vt:lpstr>
      <vt:lpstr>Startovní rošty</vt:lpstr>
      <vt:lpstr>A_všestrannost</vt:lpstr>
      <vt:lpstr>B_všestrannost</vt:lpstr>
      <vt:lpstr>Akomb</vt:lpstr>
      <vt:lpstr>Asjezd</vt:lpstr>
      <vt:lpstr>Bkomb</vt:lpstr>
      <vt:lpstr>C+K_výsledky</vt:lpstr>
      <vt:lpstr>D_výsledek</vt:lpstr>
      <vt:lpstr>branky</vt:lpstr>
      <vt:lpstr>A!Oblast_tisku</vt:lpstr>
      <vt:lpstr>A_všestrannost!Oblast_tisku</vt:lpstr>
      <vt:lpstr>Akomb!Oblast_tisku</vt:lpstr>
      <vt:lpstr>Asjezd!Oblast_tisku</vt:lpstr>
      <vt:lpstr>B!Oblast_tisku</vt:lpstr>
      <vt:lpstr>B_všestrannost!Oblast_tisku</vt:lpstr>
      <vt:lpstr>Bkomb!Oblast_tisku</vt:lpstr>
      <vt:lpstr>'C,K'!Oblast_tisku</vt:lpstr>
      <vt:lpstr>'C+K_výsledky'!Oblast_tisku</vt:lpstr>
      <vt:lpstr>D!Oblast_tisku</vt:lpstr>
      <vt:lpstr>'Startovní rošty'!Oblast_tisku</vt:lpstr>
    </vt:vector>
  </TitlesOfParts>
  <Company>PSO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Vydra</dc:creator>
  <cp:lastModifiedBy>olan</cp:lastModifiedBy>
  <cp:lastPrinted>2017-05-07T12:28:29Z</cp:lastPrinted>
  <dcterms:created xsi:type="dcterms:W3CDTF">2001-05-04T19:12:58Z</dcterms:created>
  <dcterms:modified xsi:type="dcterms:W3CDTF">2017-05-11T15:08:28Z</dcterms:modified>
</cp:coreProperties>
</file>