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9560" windowHeight="9324" tabRatio="711" firstSheet="5" activeTab="14"/>
  </bookViews>
  <sheets>
    <sheet name="A" sheetId="24" state="hidden" r:id="rId1"/>
    <sheet name="B" sheetId="34" state="hidden" r:id="rId2"/>
    <sheet name="C,K" sheetId="13" state="hidden" r:id="rId3"/>
    <sheet name="D" sheetId="30" state="hidden" r:id="rId4"/>
    <sheet name="Startovní rošty" sheetId="31" state="hidden" r:id="rId5"/>
    <sheet name="C+K_výsledky" sheetId="2" r:id="rId6"/>
    <sheet name="A_všestrannost" sheetId="26" r:id="rId7"/>
    <sheet name="A start sjezd" sheetId="41" state="hidden" r:id="rId8"/>
    <sheet name="B_všestrannost" sheetId="29" r:id="rId9"/>
    <sheet name="B start sjezd" sheetId="42" state="hidden" r:id="rId10"/>
    <sheet name="Akomb" sheetId="20" r:id="rId11"/>
    <sheet name="Asjezd" sheetId="39" r:id="rId12"/>
    <sheet name="branky A" sheetId="40" r:id="rId13"/>
    <sheet name="branky B" sheetId="35" r:id="rId14"/>
    <sheet name="Bkomb" sheetId="18" r:id="rId15"/>
    <sheet name="D_výsledek" sheetId="33" r:id="rId16"/>
  </sheets>
  <definedNames>
    <definedName name="_xlnm._FilterDatabase" localSheetId="6" hidden="1">A_všestrannost!$A$2:$IV$2</definedName>
    <definedName name="_xlnm._FilterDatabase" localSheetId="10" hidden="1">Akomb!$A$3:$O$3</definedName>
    <definedName name="_xlnm._FilterDatabase" localSheetId="11" hidden="1">Asjezd!$A$3:$J$3</definedName>
    <definedName name="_xlnm._FilterDatabase" localSheetId="8" hidden="1">B_všestrannost!$A$2:$V$20</definedName>
    <definedName name="_xlnm._FilterDatabase" localSheetId="14" hidden="1">Bkomb!$F$3:$N$3</definedName>
    <definedName name="_xlnm._FilterDatabase" localSheetId="2" hidden="1">'C,K'!$A$2:$H$15</definedName>
    <definedName name="_xlnm._FilterDatabase" localSheetId="5" hidden="1">'C+K_výsledky'!$A$22:$R$22</definedName>
    <definedName name="_xlnm._FilterDatabase" localSheetId="15" hidden="1">D_výsledek!$A$2:$E$14</definedName>
    <definedName name="_xlnm.Print_Area" localSheetId="0">A!$A$1:$C$12</definedName>
    <definedName name="_xlnm.Print_Area" localSheetId="6">A_všestrannost!$A$1:$O$23</definedName>
    <definedName name="_xlnm.Print_Area" localSheetId="10">Akomb!$A$1:$F$24</definedName>
    <definedName name="_xlnm.Print_Area" localSheetId="11">Asjezd!$A$1:$J$24</definedName>
    <definedName name="_xlnm.Print_Area" localSheetId="1">B!$A$1:$C$12</definedName>
    <definedName name="_xlnm.Print_Area" localSheetId="8">B_všestrannost!$A$1:$O$20</definedName>
    <definedName name="_xlnm.Print_Area" localSheetId="14">Bkomb!$A$1:$N$28</definedName>
    <definedName name="_xlnm.Print_Area" localSheetId="2">'C,K'!$A$1:$H$15</definedName>
    <definedName name="_xlnm.Print_Area" localSheetId="5">'C+K_výsledky'!$A$1:$K$32</definedName>
    <definedName name="_xlnm.Print_Area" localSheetId="3">D!$A$1:$D$19</definedName>
    <definedName name="_xlnm.Print_Area" localSheetId="15">D_výsledek!$A$1:$E$14</definedName>
    <definedName name="_xlnm.Print_Area" localSheetId="4">'Startovní rošty'!$A$1:$F$87</definedName>
  </definedNames>
  <calcPr calcId="124519"/>
</workbook>
</file>

<file path=xl/calcChain.xml><?xml version="1.0" encoding="utf-8"?>
<calcChain xmlns="http://schemas.openxmlformats.org/spreadsheetml/2006/main">
  <c r="K18" i="2"/>
  <c r="D18"/>
  <c r="C18"/>
  <c r="K16"/>
  <c r="D16"/>
  <c r="C16"/>
  <c r="K13"/>
  <c r="K14"/>
  <c r="K17"/>
  <c r="K15"/>
  <c r="D13"/>
  <c r="D14"/>
  <c r="D17"/>
  <c r="D15"/>
  <c r="C13"/>
  <c r="C14"/>
  <c r="C17"/>
  <c r="C15"/>
  <c r="D11" i="33"/>
  <c r="D14"/>
  <c r="D6"/>
  <c r="A5"/>
  <c r="A8"/>
  <c r="A4"/>
  <c r="A9"/>
  <c r="A3"/>
  <c r="A12"/>
  <c r="A13"/>
  <c r="A11"/>
  <c r="A14"/>
  <c r="A6"/>
  <c r="C11"/>
  <c r="C14"/>
  <c r="C6"/>
  <c r="D4" i="42"/>
  <c r="D13"/>
  <c r="D15"/>
  <c r="C4"/>
  <c r="C13"/>
  <c r="C15"/>
  <c r="F23" i="41" l="1"/>
  <c r="F3"/>
  <c r="F4"/>
  <c r="F5"/>
  <c r="F6"/>
  <c r="A21" s="1"/>
  <c r="F7"/>
  <c r="F8"/>
  <c r="F9"/>
  <c r="F10"/>
  <c r="F11"/>
  <c r="F12"/>
  <c r="F13"/>
  <c r="F14"/>
  <c r="F15"/>
  <c r="F16"/>
  <c r="F17"/>
  <c r="F18"/>
  <c r="F19"/>
  <c r="F20"/>
  <c r="F21"/>
  <c r="F22"/>
  <c r="A22" s="1"/>
  <c r="N19" i="29"/>
  <c r="N7"/>
  <c r="N9"/>
  <c r="N11"/>
  <c r="N3"/>
  <c r="N12"/>
  <c r="N6"/>
  <c r="N20"/>
  <c r="N8"/>
  <c r="N16"/>
  <c r="N17"/>
  <c r="N5"/>
  <c r="N14"/>
  <c r="N18"/>
  <c r="N4"/>
  <c r="N13"/>
  <c r="N15"/>
  <c r="N10"/>
  <c r="N11" i="26"/>
  <c r="N20"/>
  <c r="N21"/>
  <c r="N22"/>
  <c r="N23"/>
  <c r="N4"/>
  <c r="N9"/>
  <c r="N8"/>
  <c r="N18"/>
  <c r="N16"/>
  <c r="N5"/>
  <c r="N17"/>
  <c r="N15"/>
  <c r="N10"/>
  <c r="N12"/>
  <c r="N19"/>
  <c r="N13"/>
  <c r="N3"/>
  <c r="N14"/>
  <c r="N7"/>
  <c r="N6"/>
  <c r="K5" i="2"/>
  <c r="K8"/>
  <c r="K3"/>
  <c r="K4"/>
  <c r="K7"/>
  <c r="K10"/>
  <c r="K6"/>
  <c r="D5"/>
  <c r="D8"/>
  <c r="D3"/>
  <c r="D4"/>
  <c r="D7"/>
  <c r="D10"/>
  <c r="D6"/>
  <c r="C5"/>
  <c r="C8"/>
  <c r="C3"/>
  <c r="C4"/>
  <c r="C7"/>
  <c r="C10"/>
  <c r="C6"/>
  <c r="K30"/>
  <c r="K32"/>
  <c r="K27"/>
  <c r="D30"/>
  <c r="D32"/>
  <c r="D27"/>
  <c r="C30"/>
  <c r="C32"/>
  <c r="C27"/>
  <c r="I17" i="18"/>
  <c r="I7"/>
  <c r="I18"/>
  <c r="I16"/>
  <c r="H17"/>
  <c r="H7"/>
  <c r="H18"/>
  <c r="H16"/>
  <c r="E13"/>
  <c r="E18"/>
  <c r="E8"/>
  <c r="E17"/>
  <c r="E15"/>
  <c r="D18"/>
  <c r="D8"/>
  <c r="D17"/>
  <c r="D15"/>
  <c r="C18"/>
  <c r="C8"/>
  <c r="C17"/>
  <c r="C5" i="35"/>
  <c r="D13" i="39"/>
  <c r="D23"/>
  <c r="D8"/>
  <c r="D21"/>
  <c r="D5"/>
  <c r="C13"/>
  <c r="C23"/>
  <c r="C8"/>
  <c r="C21"/>
  <c r="C5"/>
  <c r="F22" i="20"/>
  <c r="F9"/>
  <c r="F16"/>
  <c r="F6"/>
  <c r="F18"/>
  <c r="F13"/>
  <c r="F23"/>
  <c r="F8"/>
  <c r="F21"/>
  <c r="F5"/>
  <c r="F10"/>
  <c r="D13"/>
  <c r="D23"/>
  <c r="D8"/>
  <c r="D21"/>
  <c r="D5"/>
  <c r="C13"/>
  <c r="C23"/>
  <c r="C8"/>
  <c r="C21"/>
  <c r="C5"/>
  <c r="D18" i="29"/>
  <c r="D4"/>
  <c r="D13"/>
  <c r="D15"/>
  <c r="C18"/>
  <c r="C4"/>
  <c r="C13"/>
  <c r="C15"/>
  <c r="D10" i="41"/>
  <c r="D9"/>
  <c r="D21"/>
  <c r="D22"/>
  <c r="D23"/>
  <c r="C9"/>
  <c r="C21"/>
  <c r="C22"/>
  <c r="C23"/>
  <c r="C20" i="26"/>
  <c r="C16"/>
  <c r="C18"/>
  <c r="C8"/>
  <c r="C9"/>
  <c r="C4"/>
  <c r="D8"/>
  <c r="D9"/>
  <c r="D4"/>
  <c r="D16"/>
  <c r="D18"/>
  <c r="D33" i="31"/>
  <c r="D34"/>
  <c r="D35"/>
  <c r="D36"/>
  <c r="D37"/>
  <c r="D38"/>
  <c r="D39"/>
  <c r="D40"/>
  <c r="D41"/>
  <c r="D42"/>
  <c r="C33"/>
  <c r="C34"/>
  <c r="C35"/>
  <c r="C36"/>
  <c r="C37"/>
  <c r="C38"/>
  <c r="C39"/>
  <c r="C40"/>
  <c r="C41"/>
  <c r="C42"/>
  <c r="B33"/>
  <c r="B34"/>
  <c r="B35"/>
  <c r="B36"/>
  <c r="B37"/>
  <c r="B38"/>
  <c r="B39"/>
  <c r="B40"/>
  <c r="B41"/>
  <c r="B42"/>
  <c r="D54"/>
  <c r="D55"/>
  <c r="C54"/>
  <c r="C55"/>
  <c r="B54"/>
  <c r="B55"/>
  <c r="C19"/>
  <c r="C20"/>
  <c r="C21"/>
  <c r="C22"/>
  <c r="B19"/>
  <c r="B20"/>
  <c r="B21"/>
  <c r="B22"/>
  <c r="C74"/>
  <c r="C75"/>
  <c r="C76"/>
  <c r="B74"/>
  <c r="B75"/>
  <c r="B76"/>
  <c r="D13" i="13"/>
  <c r="D14"/>
  <c r="D15"/>
  <c r="D16"/>
  <c r="D17"/>
  <c r="D18"/>
  <c r="D19"/>
  <c r="D20"/>
  <c r="D21"/>
  <c r="D22"/>
  <c r="D23"/>
  <c r="D24"/>
  <c r="D16" i="42"/>
  <c r="D18"/>
  <c r="D17"/>
  <c r="D7"/>
  <c r="D9"/>
  <c r="D10"/>
  <c r="D6"/>
  <c r="D14"/>
  <c r="D12"/>
  <c r="D20"/>
  <c r="D3"/>
  <c r="D11"/>
  <c r="D8"/>
  <c r="D19"/>
  <c r="C16"/>
  <c r="C18"/>
  <c r="C17"/>
  <c r="C7"/>
  <c r="C9"/>
  <c r="C10"/>
  <c r="C6"/>
  <c r="C14"/>
  <c r="C12"/>
  <c r="C20"/>
  <c r="C3"/>
  <c r="C11"/>
  <c r="C8"/>
  <c r="C19"/>
  <c r="D5"/>
  <c r="C5"/>
  <c r="D18" i="41"/>
  <c r="D6"/>
  <c r="D15"/>
  <c r="D14"/>
  <c r="D20"/>
  <c r="D7"/>
  <c r="D19"/>
  <c r="D4"/>
  <c r="D3"/>
  <c r="D11"/>
  <c r="D16"/>
  <c r="D5"/>
  <c r="D13"/>
  <c r="D8"/>
  <c r="D17"/>
  <c r="C10"/>
  <c r="C18"/>
  <c r="C6"/>
  <c r="C15"/>
  <c r="C14"/>
  <c r="C20"/>
  <c r="C7"/>
  <c r="C19"/>
  <c r="C4"/>
  <c r="C3"/>
  <c r="C11"/>
  <c r="C16"/>
  <c r="C5"/>
  <c r="C13"/>
  <c r="C8"/>
  <c r="C17"/>
  <c r="D12"/>
  <c r="C12"/>
  <c r="A7" i="33"/>
  <c r="A10"/>
  <c r="B22" i="40"/>
  <c r="I23" i="39" s="1"/>
  <c r="C22" i="40"/>
  <c r="B23"/>
  <c r="I8" i="39" s="1"/>
  <c r="C23" i="40"/>
  <c r="B24"/>
  <c r="I21" i="39" s="1"/>
  <c r="C24" i="40"/>
  <c r="B25"/>
  <c r="I5" i="39" s="1"/>
  <c r="C25" i="40"/>
  <c r="M7" i="18"/>
  <c r="C20" i="35"/>
  <c r="M18" i="18"/>
  <c r="C21" i="35"/>
  <c r="M16" i="18"/>
  <c r="C22" i="35"/>
  <c r="D9" i="2"/>
  <c r="K9"/>
  <c r="C9"/>
  <c r="B20" i="40"/>
  <c r="I19" i="39" s="1"/>
  <c r="B21" i="40"/>
  <c r="I13" i="39" s="1"/>
  <c r="C6" i="40"/>
  <c r="C7"/>
  <c r="C8"/>
  <c r="C9"/>
  <c r="C10"/>
  <c r="C11"/>
  <c r="C12"/>
  <c r="C13"/>
  <c r="C14"/>
  <c r="C15"/>
  <c r="C16"/>
  <c r="C17"/>
  <c r="C18"/>
  <c r="C19"/>
  <c r="C20"/>
  <c r="C21"/>
  <c r="C5"/>
  <c r="M14" i="18"/>
  <c r="B19" i="40"/>
  <c r="I9" i="39" s="1"/>
  <c r="B18" i="40"/>
  <c r="I12" i="39" s="1"/>
  <c r="B17" i="40"/>
  <c r="I7" i="39" s="1"/>
  <c r="B16" i="40"/>
  <c r="I22" i="39" s="1"/>
  <c r="B15" i="40"/>
  <c r="I11" i="39" s="1"/>
  <c r="B14" i="40"/>
  <c r="I17" i="39" s="1"/>
  <c r="B13" i="40"/>
  <c r="I16" i="39" s="1"/>
  <c r="B12" i="40"/>
  <c r="I24" i="39" s="1"/>
  <c r="B11" i="40"/>
  <c r="I14" i="39" s="1"/>
  <c r="B10" i="40"/>
  <c r="I15" i="39" s="1"/>
  <c r="B9" i="40"/>
  <c r="I6" i="39" s="1"/>
  <c r="B8" i="40"/>
  <c r="I10" i="39" s="1"/>
  <c r="B7" i="40"/>
  <c r="I20" i="39" s="1"/>
  <c r="B6" i="40"/>
  <c r="I18" i="39" s="1"/>
  <c r="B5" i="40"/>
  <c r="I4" i="39" s="1"/>
  <c r="M8" i="18"/>
  <c r="M13"/>
  <c r="M21"/>
  <c r="M6"/>
  <c r="M11"/>
  <c r="M5"/>
  <c r="M12"/>
  <c r="M19"/>
  <c r="M20"/>
  <c r="C6" i="35"/>
  <c r="C7"/>
  <c r="C8"/>
  <c r="C9"/>
  <c r="C10"/>
  <c r="C11"/>
  <c r="C12"/>
  <c r="C13"/>
  <c r="C14"/>
  <c r="C15"/>
  <c r="C16"/>
  <c r="C17"/>
  <c r="C18"/>
  <c r="C19"/>
  <c r="E16" i="18"/>
  <c r="E19"/>
  <c r="E7"/>
  <c r="E21"/>
  <c r="E11"/>
  <c r="E5"/>
  <c r="E9"/>
  <c r="E20"/>
  <c r="E4"/>
  <c r="E12"/>
  <c r="E6"/>
  <c r="E14"/>
  <c r="E10"/>
  <c r="C16"/>
  <c r="C19"/>
  <c r="C7"/>
  <c r="C21"/>
  <c r="C11"/>
  <c r="C13"/>
  <c r="C5"/>
  <c r="C9"/>
  <c r="C20"/>
  <c r="C4"/>
  <c r="C12"/>
  <c r="C6"/>
  <c r="C14"/>
  <c r="C10"/>
  <c r="D16"/>
  <c r="D19"/>
  <c r="D7"/>
  <c r="D21"/>
  <c r="D11"/>
  <c r="D13"/>
  <c r="D5"/>
  <c r="D9"/>
  <c r="D20"/>
  <c r="D4"/>
  <c r="D12"/>
  <c r="D6"/>
  <c r="D14"/>
  <c r="D10"/>
  <c r="H8"/>
  <c r="H15"/>
  <c r="I15"/>
  <c r="I8"/>
  <c r="H9"/>
  <c r="I9"/>
  <c r="H13"/>
  <c r="I13"/>
  <c r="H21"/>
  <c r="I21"/>
  <c r="H10"/>
  <c r="I10"/>
  <c r="H6"/>
  <c r="I6"/>
  <c r="H11"/>
  <c r="I11"/>
  <c r="H5"/>
  <c r="I5"/>
  <c r="H14"/>
  <c r="I14"/>
  <c r="H4"/>
  <c r="I4"/>
  <c r="H12"/>
  <c r="I12"/>
  <c r="H19"/>
  <c r="I19"/>
  <c r="H20"/>
  <c r="I20"/>
  <c r="F11" i="20"/>
  <c r="F14"/>
  <c r="F17"/>
  <c r="F20"/>
  <c r="F15"/>
  <c r="F24"/>
  <c r="F19"/>
  <c r="F12"/>
  <c r="F7"/>
  <c r="F4"/>
  <c r="B29" i="31"/>
  <c r="K24" i="2"/>
  <c r="K31"/>
  <c r="K23"/>
  <c r="K29"/>
  <c r="K28"/>
  <c r="K26"/>
  <c r="D29"/>
  <c r="D28"/>
  <c r="C29"/>
  <c r="C28"/>
  <c r="D8" i="29"/>
  <c r="D19"/>
  <c r="C8"/>
  <c r="C19"/>
  <c r="C60" i="31"/>
  <c r="C61"/>
  <c r="C62"/>
  <c r="C63"/>
  <c r="C64"/>
  <c r="C65"/>
  <c r="C66"/>
  <c r="C67"/>
  <c r="C68"/>
  <c r="C69"/>
  <c r="C70"/>
  <c r="C71"/>
  <c r="C72"/>
  <c r="C73"/>
  <c r="C59"/>
  <c r="B60"/>
  <c r="B61"/>
  <c r="B62"/>
  <c r="B63"/>
  <c r="B64"/>
  <c r="B65"/>
  <c r="B66"/>
  <c r="B67"/>
  <c r="B68"/>
  <c r="B69"/>
  <c r="B70"/>
  <c r="B71"/>
  <c r="B72"/>
  <c r="B73"/>
  <c r="D29"/>
  <c r="D30"/>
  <c r="D31"/>
  <c r="D32"/>
  <c r="C29"/>
  <c r="C30"/>
  <c r="C31"/>
  <c r="C32"/>
  <c r="B30"/>
  <c r="B31"/>
  <c r="B32"/>
  <c r="D28"/>
  <c r="C28"/>
  <c r="B28"/>
  <c r="D3" i="13"/>
  <c r="D47" i="31"/>
  <c r="D48"/>
  <c r="D49"/>
  <c r="D50"/>
  <c r="D51"/>
  <c r="D52"/>
  <c r="D53"/>
  <c r="C47"/>
  <c r="C48"/>
  <c r="C49"/>
  <c r="C50"/>
  <c r="C51"/>
  <c r="C52"/>
  <c r="C53"/>
  <c r="B47"/>
  <c r="B48"/>
  <c r="B49"/>
  <c r="B50"/>
  <c r="B51"/>
  <c r="B52"/>
  <c r="B53"/>
  <c r="C46"/>
  <c r="B46"/>
  <c r="C4"/>
  <c r="C5"/>
  <c r="C6"/>
  <c r="C7"/>
  <c r="C8"/>
  <c r="C9"/>
  <c r="C10"/>
  <c r="C11"/>
  <c r="C12"/>
  <c r="C13"/>
  <c r="C14"/>
  <c r="C15"/>
  <c r="C16"/>
  <c r="C17"/>
  <c r="C18"/>
  <c r="C23"/>
  <c r="C3"/>
  <c r="B79"/>
  <c r="B59"/>
  <c r="B4"/>
  <c r="B5"/>
  <c r="B6"/>
  <c r="B7"/>
  <c r="B8"/>
  <c r="B9"/>
  <c r="B10"/>
  <c r="B11"/>
  <c r="B12"/>
  <c r="B13"/>
  <c r="B14"/>
  <c r="B15"/>
  <c r="B16"/>
  <c r="B17"/>
  <c r="B18"/>
  <c r="B23"/>
  <c r="B3"/>
  <c r="D7" i="39"/>
  <c r="C7"/>
  <c r="D9"/>
  <c r="C9"/>
  <c r="D11"/>
  <c r="C11"/>
  <c r="D24"/>
  <c r="C24"/>
  <c r="D18"/>
  <c r="C18"/>
  <c r="D15"/>
  <c r="C15"/>
  <c r="D19"/>
  <c r="C19"/>
  <c r="D22"/>
  <c r="C22"/>
  <c r="D16"/>
  <c r="C16"/>
  <c r="D10"/>
  <c r="C10"/>
  <c r="D4"/>
  <c r="C4"/>
  <c r="D12"/>
  <c r="C12"/>
  <c r="D6"/>
  <c r="C6"/>
  <c r="D20"/>
  <c r="C20"/>
  <c r="D14"/>
  <c r="C14"/>
  <c r="D17"/>
  <c r="C17"/>
  <c r="C14" i="26"/>
  <c r="C5" i="29"/>
  <c r="C10" i="20"/>
  <c r="D10"/>
  <c r="C7"/>
  <c r="D7"/>
  <c r="C14"/>
  <c r="D14"/>
  <c r="C26" i="2"/>
  <c r="D26"/>
  <c r="C23"/>
  <c r="D23"/>
  <c r="C25"/>
  <c r="D25"/>
  <c r="K25"/>
  <c r="C24"/>
  <c r="D24"/>
  <c r="D4" i="13"/>
  <c r="D5"/>
  <c r="D6"/>
  <c r="D7"/>
  <c r="D8"/>
  <c r="D9"/>
  <c r="D10"/>
  <c r="D11"/>
  <c r="D12"/>
  <c r="P23" i="26"/>
  <c r="C21"/>
  <c r="D21"/>
  <c r="C7"/>
  <c r="D7"/>
  <c r="D14"/>
  <c r="C11"/>
  <c r="D11"/>
  <c r="C6"/>
  <c r="D6"/>
  <c r="D20"/>
  <c r="C15" i="20"/>
  <c r="C4"/>
  <c r="C22"/>
  <c r="C9"/>
  <c r="C16"/>
  <c r="C18"/>
  <c r="C12"/>
  <c r="C19"/>
  <c r="C24"/>
  <c r="C6"/>
  <c r="C20"/>
  <c r="C17"/>
  <c r="K19" i="2"/>
  <c r="A16" s="1"/>
  <c r="D19"/>
  <c r="C19"/>
  <c r="C5" i="26"/>
  <c r="D5"/>
  <c r="C10"/>
  <c r="D10"/>
  <c r="C22"/>
  <c r="D22"/>
  <c r="C13"/>
  <c r="D13"/>
  <c r="C3"/>
  <c r="D3"/>
  <c r="C15"/>
  <c r="D15"/>
  <c r="C17"/>
  <c r="D17"/>
  <c r="C23"/>
  <c r="D23"/>
  <c r="C12"/>
  <c r="D12"/>
  <c r="C15" i="18"/>
  <c r="C13" i="33"/>
  <c r="D13"/>
  <c r="C5"/>
  <c r="D5"/>
  <c r="D12" i="20"/>
  <c r="D19"/>
  <c r="D24"/>
  <c r="D17"/>
  <c r="D20"/>
  <c r="D6"/>
  <c r="C6" i="29"/>
  <c r="D6"/>
  <c r="C17"/>
  <c r="D17"/>
  <c r="C20"/>
  <c r="D20"/>
  <c r="D87" i="31"/>
  <c r="D86"/>
  <c r="D85"/>
  <c r="D84"/>
  <c r="D83"/>
  <c r="D82"/>
  <c r="D81"/>
  <c r="D80"/>
  <c r="D79"/>
  <c r="C87"/>
  <c r="B87"/>
  <c r="C86"/>
  <c r="B86"/>
  <c r="C85"/>
  <c r="B85"/>
  <c r="C84"/>
  <c r="B84"/>
  <c r="C83"/>
  <c r="B83"/>
  <c r="C82"/>
  <c r="B82"/>
  <c r="C81"/>
  <c r="B81"/>
  <c r="C80"/>
  <c r="B80"/>
  <c r="C79"/>
  <c r="D19" i="26"/>
  <c r="C19"/>
  <c r="D9" i="29"/>
  <c r="C9"/>
  <c r="D4" i="33"/>
  <c r="C4"/>
  <c r="D9"/>
  <c r="C9"/>
  <c r="D7"/>
  <c r="C7"/>
  <c r="D8"/>
  <c r="C8"/>
  <c r="D12"/>
  <c r="C12"/>
  <c r="D3"/>
  <c r="C3"/>
  <c r="D10"/>
  <c r="C10"/>
  <c r="E1" i="24"/>
  <c r="P1" i="26" s="1"/>
  <c r="E1" i="34"/>
  <c r="P1" i="29" s="1"/>
  <c r="D12"/>
  <c r="D5"/>
  <c r="D16"/>
  <c r="D10"/>
  <c r="D7"/>
  <c r="D11"/>
  <c r="D14"/>
  <c r="D3"/>
  <c r="C12"/>
  <c r="C16"/>
  <c r="C10"/>
  <c r="C7"/>
  <c r="C11"/>
  <c r="C14"/>
  <c r="C3"/>
  <c r="D18" i="20"/>
  <c r="D16"/>
  <c r="D22"/>
  <c r="D11"/>
  <c r="D15"/>
  <c r="D4"/>
  <c r="D9"/>
  <c r="C11"/>
  <c r="D31" i="2"/>
  <c r="C31"/>
  <c r="D46" i="31"/>
  <c r="A23" i="41" l="1"/>
  <c r="A20"/>
  <c r="Q7" i="26"/>
  <c r="A18" i="2"/>
  <c r="M4" i="18"/>
  <c r="M9"/>
  <c r="M17"/>
  <c r="M10"/>
  <c r="M15"/>
  <c r="A19" i="2"/>
  <c r="A13"/>
  <c r="A17"/>
  <c r="A14"/>
  <c r="A15"/>
  <c r="Q6" i="29"/>
  <c r="R6" s="1"/>
  <c r="S6" s="1"/>
  <c r="Q10"/>
  <c r="Q14"/>
  <c r="R14" s="1"/>
  <c r="S14" s="1"/>
  <c r="Q18"/>
  <c r="R18" s="1"/>
  <c r="A18"/>
  <c r="Q15"/>
  <c r="R15" s="1"/>
  <c r="Q5"/>
  <c r="R5" s="1"/>
  <c r="S5" s="1"/>
  <c r="Q9"/>
  <c r="R9" s="1"/>
  <c r="S9" s="1"/>
  <c r="Q13"/>
  <c r="R13" s="1"/>
  <c r="S13" s="1"/>
  <c r="Q17"/>
  <c r="R17" s="1"/>
  <c r="S17" s="1"/>
  <c r="Q3"/>
  <c r="R3" s="1"/>
  <c r="A15"/>
  <c r="Q11"/>
  <c r="R11" s="1"/>
  <c r="Q19"/>
  <c r="R19" s="1"/>
  <c r="Q4"/>
  <c r="R4" s="1"/>
  <c r="S4" s="1"/>
  <c r="Q8"/>
  <c r="R8" s="1"/>
  <c r="S8" s="1"/>
  <c r="Q12"/>
  <c r="R12" s="1"/>
  <c r="S12" s="1"/>
  <c r="Q16"/>
  <c r="Q20"/>
  <c r="R20" s="1"/>
  <c r="A13"/>
  <c r="Q7"/>
  <c r="R7" s="1"/>
  <c r="A4"/>
  <c r="A10" i="2"/>
  <c r="A7"/>
  <c r="A8"/>
  <c r="A5"/>
  <c r="A3"/>
  <c r="A9"/>
  <c r="A6"/>
  <c r="A4"/>
  <c r="Q4" i="26"/>
  <c r="R4" s="1"/>
  <c r="S4" s="1"/>
  <c r="Q20"/>
  <c r="Q16"/>
  <c r="Q12"/>
  <c r="Q8"/>
  <c r="R8" s="1"/>
  <c r="S8" s="1"/>
  <c r="Q21"/>
  <c r="R21" s="1"/>
  <c r="S21" s="1"/>
  <c r="Q17"/>
  <c r="Q13"/>
  <c r="Q9"/>
  <c r="R9" s="1"/>
  <c r="S9" s="1"/>
  <c r="T9" s="1"/>
  <c r="Q5"/>
  <c r="R5" s="1"/>
  <c r="S5" s="1"/>
  <c r="T5" s="1"/>
  <c r="Q22"/>
  <c r="Q18"/>
  <c r="Q14"/>
  <c r="R14" s="1"/>
  <c r="S14" s="1"/>
  <c r="Q10"/>
  <c r="R10" s="1"/>
  <c r="S10" s="1"/>
  <c r="T10" s="1"/>
  <c r="Q6"/>
  <c r="Q23"/>
  <c r="Q19"/>
  <c r="R19" s="1"/>
  <c r="Q15"/>
  <c r="R15" s="1"/>
  <c r="S15" s="1"/>
  <c r="T15" s="1"/>
  <c r="Q11"/>
  <c r="A25" i="2"/>
  <c r="A27"/>
  <c r="A30"/>
  <c r="A32"/>
  <c r="R23" i="26"/>
  <c r="S23" s="1"/>
  <c r="T23" s="1"/>
  <c r="P22"/>
  <c r="R22"/>
  <c r="S22" s="1"/>
  <c r="T22" s="1"/>
  <c r="A7" i="18"/>
  <c r="A13"/>
  <c r="A8"/>
  <c r="A17"/>
  <c r="A15"/>
  <c r="A18"/>
  <c r="A8" i="20"/>
  <c r="A13"/>
  <c r="A23"/>
  <c r="A21"/>
  <c r="P14" i="26"/>
  <c r="A4"/>
  <c r="A9"/>
  <c r="P19"/>
  <c r="P20"/>
  <c r="R20"/>
  <c r="P21"/>
  <c r="A16"/>
  <c r="A18"/>
  <c r="A8"/>
  <c r="A6"/>
  <c r="A6" i="18"/>
  <c r="A10"/>
  <c r="A4"/>
  <c r="A5"/>
  <c r="A9"/>
  <c r="A21"/>
  <c r="A16"/>
  <c r="A14"/>
  <c r="A20"/>
  <c r="A11"/>
  <c r="A19"/>
  <c r="A12"/>
  <c r="A19" i="20"/>
  <c r="A20"/>
  <c r="A17"/>
  <c r="A11"/>
  <c r="A12"/>
  <c r="A15"/>
  <c r="A18"/>
  <c r="A9"/>
  <c r="A7"/>
  <c r="A24"/>
  <c r="A16"/>
  <c r="A22"/>
  <c r="A5"/>
  <c r="A10"/>
  <c r="A6"/>
  <c r="A14"/>
  <c r="A4"/>
  <c r="R10" i="29"/>
  <c r="S10" s="1"/>
  <c r="A7"/>
  <c r="A8"/>
  <c r="A12"/>
  <c r="A9"/>
  <c r="A16"/>
  <c r="A19"/>
  <c r="A20"/>
  <c r="A10"/>
  <c r="A5"/>
  <c r="A3"/>
  <c r="A6"/>
  <c r="A17"/>
  <c r="A11"/>
  <c r="A14"/>
  <c r="A26" i="2"/>
  <c r="A29"/>
  <c r="A28"/>
  <c r="A31"/>
  <c r="A23"/>
  <c r="A24"/>
  <c r="P4" i="26"/>
  <c r="P17"/>
  <c r="P13"/>
  <c r="P9"/>
  <c r="Q3"/>
  <c r="R3" s="1"/>
  <c r="S3" s="1"/>
  <c r="R16"/>
  <c r="S16" s="1"/>
  <c r="R12"/>
  <c r="S12" s="1"/>
  <c r="R17"/>
  <c r="S17" s="1"/>
  <c r="R13"/>
  <c r="S13" s="1"/>
  <c r="P8"/>
  <c r="R18"/>
  <c r="S18" s="1"/>
  <c r="R11"/>
  <c r="S11" s="1"/>
  <c r="T11" s="1"/>
  <c r="A23"/>
  <c r="A7"/>
  <c r="P16"/>
  <c r="P18"/>
  <c r="P12"/>
  <c r="P11"/>
  <c r="P10"/>
  <c r="P5"/>
  <c r="A14"/>
  <c r="A10"/>
  <c r="A13"/>
  <c r="A3"/>
  <c r="A12"/>
  <c r="A11"/>
  <c r="A20"/>
  <c r="P6"/>
  <c r="A22"/>
  <c r="P15"/>
  <c r="A21"/>
  <c r="A5"/>
  <c r="A19"/>
  <c r="P7"/>
  <c r="A17"/>
  <c r="A15"/>
  <c r="O9" l="1"/>
  <c r="E21" i="39" s="1"/>
  <c r="F21" s="1"/>
  <c r="J21" s="1"/>
  <c r="S18" i="29"/>
  <c r="T18" s="1"/>
  <c r="S19"/>
  <c r="T19" s="1"/>
  <c r="S20"/>
  <c r="T20" s="1"/>
  <c r="R16"/>
  <c r="S16" s="1"/>
  <c r="S20" i="26"/>
  <c r="S19"/>
  <c r="T5" i="29"/>
  <c r="T4"/>
  <c r="S7"/>
  <c r="T7" s="1"/>
  <c r="T10"/>
  <c r="T12"/>
  <c r="T8"/>
  <c r="T13"/>
  <c r="S15"/>
  <c r="T15" s="1"/>
  <c r="S3"/>
  <c r="T3" s="1"/>
  <c r="T6"/>
  <c r="T9"/>
  <c r="S11"/>
  <c r="T11" s="1"/>
  <c r="T14"/>
  <c r="R7" i="26"/>
  <c r="S7" s="1"/>
  <c r="T7" s="1"/>
  <c r="R6"/>
  <c r="S6" s="1"/>
  <c r="T6" s="1"/>
  <c r="T18"/>
  <c r="T13"/>
  <c r="T8"/>
  <c r="O12" s="1"/>
  <c r="E24" i="39" s="1"/>
  <c r="T12" i="26"/>
  <c r="T4"/>
  <c r="O4" s="1"/>
  <c r="E5" i="39" s="1"/>
  <c r="T16" i="26"/>
  <c r="T14"/>
  <c r="T17"/>
  <c r="T3"/>
  <c r="O17" l="1"/>
  <c r="E7" i="39" s="1"/>
  <c r="O6" i="29"/>
  <c r="O13"/>
  <c r="O15"/>
  <c r="O4"/>
  <c r="O7" i="26"/>
  <c r="E20" i="39" s="1"/>
  <c r="G22" i="41"/>
  <c r="F5" i="39"/>
  <c r="J5" s="1"/>
  <c r="O3" i="29"/>
  <c r="T17"/>
  <c r="O18" s="1"/>
  <c r="T16"/>
  <c r="O14" s="1"/>
  <c r="T19" i="26"/>
  <c r="O16" s="1"/>
  <c r="E13" i="39" s="1"/>
  <c r="T20" i="26"/>
  <c r="O18" s="1"/>
  <c r="E23" i="39" s="1"/>
  <c r="T21" i="26"/>
  <c r="O8" s="1"/>
  <c r="E8" i="39" s="1"/>
  <c r="O3" i="26"/>
  <c r="E6" i="39" s="1"/>
  <c r="F24"/>
  <c r="J24" s="1"/>
  <c r="O13" i="26"/>
  <c r="E15" i="39" s="1"/>
  <c r="O15" i="26"/>
  <c r="E17" i="39" s="1"/>
  <c r="O6" i="26"/>
  <c r="E4" i="39" s="1"/>
  <c r="O20" i="26"/>
  <c r="E19" i="39" s="1"/>
  <c r="O17" i="29"/>
  <c r="O12"/>
  <c r="O19"/>
  <c r="O9"/>
  <c r="O20"/>
  <c r="O16"/>
  <c r="O10"/>
  <c r="O8"/>
  <c r="O5"/>
  <c r="O7"/>
  <c r="O11"/>
  <c r="O14" i="26"/>
  <c r="E10" i="39" s="1"/>
  <c r="O5" i="26"/>
  <c r="E9" i="39" s="1"/>
  <c r="O22" i="26"/>
  <c r="O23"/>
  <c r="O10"/>
  <c r="E16" i="39" s="1"/>
  <c r="J13" i="18" l="1"/>
  <c r="K13" s="1"/>
  <c r="N13" s="1"/>
  <c r="F9" i="42"/>
  <c r="J8" i="18"/>
  <c r="F5" i="42"/>
  <c r="J15" i="18"/>
  <c r="K15" s="1"/>
  <c r="N15" s="1"/>
  <c r="F20" i="42"/>
  <c r="J19" i="18"/>
  <c r="F17" i="42"/>
  <c r="J5" i="18"/>
  <c r="K5" s="1"/>
  <c r="N5" s="1"/>
  <c r="F3" i="42"/>
  <c r="G3" s="1"/>
  <c r="J6" i="18"/>
  <c r="K6" s="1"/>
  <c r="N6" s="1"/>
  <c r="F6" i="42"/>
  <c r="G6" s="1"/>
  <c r="O19" i="26"/>
  <c r="E14" i="39" s="1"/>
  <c r="J7" i="18"/>
  <c r="K7" s="1"/>
  <c r="N7" s="1"/>
  <c r="F4" i="42"/>
  <c r="G4" s="1"/>
  <c r="J10" i="18"/>
  <c r="F16" i="42"/>
  <c r="G16" s="1"/>
  <c r="J17" i="18"/>
  <c r="K17" s="1"/>
  <c r="N17" s="1"/>
  <c r="F18" i="42"/>
  <c r="J18" i="18"/>
  <c r="K18" s="1"/>
  <c r="N18" s="1"/>
  <c r="F13" i="42"/>
  <c r="G13" s="1"/>
  <c r="J11" i="18"/>
  <c r="F8" i="42"/>
  <c r="E12" i="39"/>
  <c r="F12" s="1"/>
  <c r="J12" s="1"/>
  <c r="J4" i="18"/>
  <c r="K4" s="1"/>
  <c r="N4" s="1"/>
  <c r="F7" i="42"/>
  <c r="G7" s="1"/>
  <c r="J20" i="18"/>
  <c r="F12" i="42"/>
  <c r="E18" i="39"/>
  <c r="F18" s="1"/>
  <c r="J18" s="1"/>
  <c r="J12" i="18"/>
  <c r="F11" i="42"/>
  <c r="G11" s="1"/>
  <c r="J14" i="18"/>
  <c r="F10" i="42"/>
  <c r="J21" i="18"/>
  <c r="F19" i="42"/>
  <c r="J9" i="18"/>
  <c r="F14" i="42"/>
  <c r="J16" i="18"/>
  <c r="K16" s="1"/>
  <c r="N16" s="1"/>
  <c r="F15" i="42"/>
  <c r="G15" s="1"/>
  <c r="O21" i="26"/>
  <c r="E22" i="39" s="1"/>
  <c r="O11" i="26"/>
  <c r="E11" i="39" s="1"/>
  <c r="F11" s="1"/>
  <c r="J11" s="1"/>
  <c r="G14" i="41"/>
  <c r="F13" i="39"/>
  <c r="J13" s="1"/>
  <c r="F23"/>
  <c r="J23" s="1"/>
  <c r="F8"/>
  <c r="J8" s="1"/>
  <c r="G23" i="41"/>
  <c r="F19" i="39"/>
  <c r="J19" s="1"/>
  <c r="F6"/>
  <c r="J6" s="1"/>
  <c r="F17"/>
  <c r="J17" s="1"/>
  <c r="G18" i="41"/>
  <c r="G20"/>
  <c r="G5" i="42"/>
  <c r="G19"/>
  <c r="K20" i="18"/>
  <c r="N20" s="1"/>
  <c r="G10" i="42"/>
  <c r="K10" i="18"/>
  <c r="N10" s="1"/>
  <c r="G9" i="42"/>
  <c r="K21" i="18"/>
  <c r="N21" s="1"/>
  <c r="K12"/>
  <c r="N12" s="1"/>
  <c r="G17" i="42"/>
  <c r="K9" i="18"/>
  <c r="G8" i="42"/>
  <c r="K19" i="18"/>
  <c r="N19" s="1"/>
  <c r="G18" i="42"/>
  <c r="K8" i="18"/>
  <c r="N8" s="1"/>
  <c r="G14" i="42"/>
  <c r="K11" i="18"/>
  <c r="N11" s="1"/>
  <c r="G20" i="42"/>
  <c r="K14" i="18"/>
  <c r="N14" s="1"/>
  <c r="G12" i="42"/>
  <c r="F15" i="39"/>
  <c r="J15" s="1"/>
  <c r="F14"/>
  <c r="J14" s="1"/>
  <c r="F22"/>
  <c r="J22" s="1"/>
  <c r="F20"/>
  <c r="J20" s="1"/>
  <c r="F10"/>
  <c r="J10" s="1"/>
  <c r="F7"/>
  <c r="J7" s="1"/>
  <c r="F16"/>
  <c r="J16" s="1"/>
  <c r="F9"/>
  <c r="J9" s="1"/>
  <c r="F4"/>
  <c r="J4" s="1"/>
  <c r="G16" i="41"/>
  <c r="G8"/>
  <c r="G6"/>
  <c r="A5" i="42" l="1"/>
  <c r="A3"/>
  <c r="A18"/>
  <c r="A16"/>
  <c r="A15"/>
  <c r="A7"/>
  <c r="A11"/>
  <c r="A4"/>
  <c r="A6"/>
  <c r="A20"/>
  <c r="A10"/>
  <c r="A12"/>
  <c r="A14"/>
  <c r="A8"/>
  <c r="A17"/>
  <c r="A9"/>
  <c r="A19"/>
  <c r="A13"/>
  <c r="N9" i="18"/>
  <c r="F8" s="1"/>
  <c r="A21" i="39"/>
  <c r="G21" i="41"/>
  <c r="A13" i="39"/>
  <c r="A8"/>
  <c r="A23"/>
  <c r="A9" i="41"/>
  <c r="G9"/>
  <c r="A5" i="39"/>
  <c r="A6" i="41"/>
  <c r="A7" i="39"/>
  <c r="A22"/>
  <c r="A11"/>
  <c r="G7" i="41"/>
  <c r="A7"/>
  <c r="G19"/>
  <c r="A19"/>
  <c r="A6" i="39"/>
  <c r="A12"/>
  <c r="A18"/>
  <c r="A14" i="41"/>
  <c r="G10"/>
  <c r="A10"/>
  <c r="G15"/>
  <c r="A15"/>
  <c r="G12"/>
  <c r="A12"/>
  <c r="G13"/>
  <c r="A13"/>
  <c r="G4"/>
  <c r="A4"/>
  <c r="G5"/>
  <c r="A5"/>
  <c r="G17"/>
  <c r="A17"/>
  <c r="A18"/>
  <c r="G3"/>
  <c r="A3"/>
  <c r="A11"/>
  <c r="G11"/>
  <c r="A16"/>
  <c r="A14" i="39"/>
  <c r="A8" i="41"/>
  <c r="A20" i="39"/>
  <c r="A17"/>
  <c r="A19"/>
  <c r="A10"/>
  <c r="A16"/>
  <c r="A24"/>
  <c r="A15"/>
  <c r="A9"/>
  <c r="A4"/>
  <c r="F21" i="18" l="1"/>
  <c r="F19"/>
  <c r="F7"/>
  <c r="F15"/>
  <c r="F10"/>
  <c r="F14"/>
  <c r="F13"/>
  <c r="F20"/>
  <c r="F12"/>
  <c r="F5"/>
  <c r="F16"/>
  <c r="F4"/>
  <c r="F6"/>
  <c r="F17"/>
  <c r="F11"/>
  <c r="F18"/>
  <c r="F9"/>
</calcChain>
</file>

<file path=xl/comments1.xml><?xml version="1.0" encoding="utf-8"?>
<comments xmlns="http://schemas.openxmlformats.org/spreadsheetml/2006/main">
  <authors>
    <author>Petr Čuda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</commentList>
</comments>
</file>

<file path=xl/comments2.xml><?xml version="1.0" encoding="utf-8"?>
<comments xmlns="http://schemas.openxmlformats.org/spreadsheetml/2006/main">
  <authors>
    <author>Petr Čuda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6"/>
            <color indexed="81"/>
            <rFont val="Tahoma"/>
            <family val="2"/>
            <charset val="238"/>
          </rPr>
          <t>vložit datum narození podle propozic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Petr Č</t>
        </r>
        <r>
          <rPr>
            <b/>
            <sz val="16"/>
            <color indexed="81"/>
            <rFont val="Tahoma"/>
            <family val="2"/>
            <charset val="238"/>
          </rPr>
          <t>uda:</t>
        </r>
        <r>
          <rPr>
            <sz val="16"/>
            <color indexed="81"/>
            <rFont val="Tahoma"/>
            <family val="2"/>
            <charset val="238"/>
          </rPr>
          <t xml:space="preserve">
vložit datum narození podle propozic</t>
        </r>
      </text>
    </comment>
  </commentList>
</comments>
</file>

<file path=xl/comments3.xml><?xml version="1.0" encoding="utf-8"?>
<comments xmlns="http://schemas.openxmlformats.org/spreadsheetml/2006/main">
  <authors>
    <author>Petr Čuda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 xml:space="preserve">A3 : </t>
        </r>
        <r>
          <rPr>
            <sz val="20"/>
            <color indexed="81"/>
            <rFont val="Tahoma"/>
            <family val="2"/>
            <charset val="238"/>
          </rPr>
          <t xml:space="preserve">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4.xml><?xml version="1.0" encoding="utf-8"?>
<comments xmlns="http://schemas.openxmlformats.org/spreadsheetml/2006/main">
  <authors>
    <author>Petr Čuda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</t>
        </r>
        <r>
          <rPr>
            <b/>
            <sz val="20"/>
            <color indexed="81"/>
            <rFont val="Tahoma"/>
            <family val="2"/>
            <charset val="238"/>
          </rPr>
          <t xml:space="preserve"> 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;1) potom tahem za pravý dolní roh buňku zkopírovat</t>
        </r>
      </text>
    </comment>
  </commentList>
</comments>
</file>

<file path=xl/comments5.xml><?xml version="1.0" encoding="utf-8"?>
<comments xmlns="http://schemas.openxmlformats.org/spreadsheetml/2006/main">
  <authors>
    <author>Petr Čuda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6.xml><?xml version="1.0" encoding="utf-8"?>
<comments xmlns="http://schemas.openxmlformats.org/spreadsheetml/2006/main">
  <authors>
    <author>Petr Čuda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;1) potom tahem za pravý dolní roh buňku zkopírovat</t>
        </r>
      </text>
    </comment>
  </commentList>
</comments>
</file>

<file path=xl/comments7.xml><?xml version="1.0" encoding="utf-8"?>
<comments xmlns="http://schemas.openxmlformats.org/spreadsheetml/2006/main">
  <authors>
    <author>Petr Čuda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>čas dojezdu měřen s přesností na desítky sekund. Je jen orientační. Rozhodující je pořadí dojezdu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</commentList>
</comments>
</file>

<file path=xl/sharedStrings.xml><?xml version="1.0" encoding="utf-8"?>
<sst xmlns="http://schemas.openxmlformats.org/spreadsheetml/2006/main" count="442" uniqueCount="199">
  <si>
    <t>čas cíl</t>
  </si>
  <si>
    <t>Název posádky</t>
  </si>
  <si>
    <t>Vysílá</t>
  </si>
  <si>
    <t>Startovní číslo</t>
  </si>
  <si>
    <t>C2mix</t>
  </si>
  <si>
    <t>Jméno</t>
  </si>
  <si>
    <t>K1M</t>
  </si>
  <si>
    <t>Vedoucí</t>
  </si>
  <si>
    <t>Instruktor</t>
  </si>
  <si>
    <t>C2</t>
  </si>
  <si>
    <t>Kategorie</t>
  </si>
  <si>
    <t>Body celkem</t>
  </si>
  <si>
    <t>Pořadí</t>
  </si>
  <si>
    <t>A - všestrannost</t>
  </si>
  <si>
    <t>Jméno posádky</t>
  </si>
  <si>
    <t>Handicap</t>
  </si>
  <si>
    <t>Celkový
čas</t>
  </si>
  <si>
    <t>Čas start</t>
  </si>
  <si>
    <t>Čas cíl</t>
  </si>
  <si>
    <t>Čas dojezdu</t>
  </si>
  <si>
    <t xml:space="preserve">Sázavský medvěd </t>
  </si>
  <si>
    <t>Celkový čas</t>
  </si>
  <si>
    <t>D - sjezd</t>
  </si>
  <si>
    <t>B-sjezd</t>
  </si>
  <si>
    <t>Sázavské pádlo</t>
  </si>
  <si>
    <t>Startovní rošt A</t>
  </si>
  <si>
    <t>Startovní rošt B</t>
  </si>
  <si>
    <t>Trestný čas</t>
  </si>
  <si>
    <t>Datum narození</t>
  </si>
  <si>
    <t>C+K - registrace</t>
  </si>
  <si>
    <t>D - registrace</t>
  </si>
  <si>
    <t>čas startu</t>
  </si>
  <si>
    <t>B - všestrannost</t>
  </si>
  <si>
    <t>B - registrace</t>
  </si>
  <si>
    <t>A - registrace</t>
  </si>
  <si>
    <t>Počet:</t>
  </si>
  <si>
    <t>C2,C2mix,K1</t>
  </si>
  <si>
    <t>Číslo</t>
  </si>
  <si>
    <t>VTO Neptun</t>
  </si>
  <si>
    <t>Práčata</t>
  </si>
  <si>
    <t>VTO Tygři</t>
  </si>
  <si>
    <t>DDM Praha 2</t>
  </si>
  <si>
    <t>Mokro + Vydry</t>
  </si>
  <si>
    <t>Starý psi</t>
  </si>
  <si>
    <t>Lvíčata</t>
  </si>
  <si>
    <t>4. přístav</t>
  </si>
  <si>
    <t>Sára Červená</t>
  </si>
  <si>
    <t>Trestné minuty</t>
  </si>
  <si>
    <t>Projeli branky</t>
  </si>
  <si>
    <t>Ano</t>
  </si>
  <si>
    <t>Startovní rošt K1M</t>
  </si>
  <si>
    <t>Startovní rošt C2, C2 mix, K</t>
  </si>
  <si>
    <t>C2Mix</t>
  </si>
  <si>
    <t>Eliška Jančarová</t>
  </si>
  <si>
    <t>Zuzana Zemanová</t>
  </si>
  <si>
    <t>Jan Formánek</t>
  </si>
  <si>
    <t>Mokro a Vydry</t>
  </si>
  <si>
    <t>David Svoboda</t>
  </si>
  <si>
    <t>Ondřej Novák</t>
  </si>
  <si>
    <t>Vladislav Páleník</t>
  </si>
  <si>
    <t>Jaroslav Veit</t>
  </si>
  <si>
    <t>Jan Burian</t>
  </si>
  <si>
    <t>pořadí</t>
  </si>
  <si>
    <t>hendikep</t>
  </si>
  <si>
    <t>Brankoviště</t>
  </si>
  <si>
    <t xml:space="preserve"> Čas v cíli</t>
  </si>
  <si>
    <t>posádka</t>
  </si>
  <si>
    <t>čas dojezdu měřen s přesností na desítky sekund. Je jen orientační. Rozhodující je pořadí dojezdu.</t>
  </si>
  <si>
    <t>brankoviště kat. B</t>
  </si>
  <si>
    <t>brankoviště kat. A</t>
  </si>
  <si>
    <t>časový limit</t>
  </si>
  <si>
    <t>Čas v cíli</t>
  </si>
  <si>
    <t>Časový limit</t>
  </si>
  <si>
    <t>branky 1</t>
  </si>
  <si>
    <t>branky 2</t>
  </si>
  <si>
    <t>branky 3</t>
  </si>
  <si>
    <t>Hendikep</t>
  </si>
  <si>
    <t>Čas startu</t>
  </si>
  <si>
    <t>A - start sjezd</t>
  </si>
  <si>
    <t>B - start sjezd</t>
  </si>
  <si>
    <t xml:space="preserve"> </t>
  </si>
  <si>
    <t>Jedem Boby</t>
  </si>
  <si>
    <t>Dráček a 3 princezny</t>
  </si>
  <si>
    <t>Mokro,Vydry,Tygři</t>
  </si>
  <si>
    <t>Albatrosové</t>
  </si>
  <si>
    <t>Tomáš Kopal</t>
  </si>
  <si>
    <t>Veleneptun</t>
  </si>
  <si>
    <t>Hele mamut, hele večeře</t>
  </si>
  <si>
    <t>Já nevím</t>
  </si>
  <si>
    <t>Želvy</t>
  </si>
  <si>
    <t>Ohnivé šípy</t>
  </si>
  <si>
    <t>4. přístav Bobři</t>
  </si>
  <si>
    <t>Želvušky</t>
  </si>
  <si>
    <t>Želvičky</t>
  </si>
  <si>
    <t>Racek 2</t>
  </si>
  <si>
    <t>Racek 1</t>
  </si>
  <si>
    <t>Racek 3</t>
  </si>
  <si>
    <t>Racek 4</t>
  </si>
  <si>
    <t>Racek 5</t>
  </si>
  <si>
    <t>Pravěké pádlo</t>
  </si>
  <si>
    <t>VTO Regenti</t>
  </si>
  <si>
    <t>Vlhký pyškůtek</t>
  </si>
  <si>
    <t>Tučňáci</t>
  </si>
  <si>
    <t>Kameňáci</t>
  </si>
  <si>
    <t>Rychlý šípy</t>
  </si>
  <si>
    <t>Rychlí špunti</t>
  </si>
  <si>
    <t>Otprarinochelaoringtigotilovegové</t>
  </si>
  <si>
    <t>Retardi</t>
  </si>
  <si>
    <t>Šílení</t>
  </si>
  <si>
    <t>Fretky</t>
  </si>
  <si>
    <t>Martin Bublík</t>
  </si>
  <si>
    <t>Bobři</t>
  </si>
  <si>
    <t>Kačky</t>
  </si>
  <si>
    <t>Vojtěch Žižka</t>
  </si>
  <si>
    <t>Kačka Šipanna</t>
  </si>
  <si>
    <t>Jurda Čermák</t>
  </si>
  <si>
    <t>Luda</t>
  </si>
  <si>
    <t>Bratrstvo tygří pracky</t>
  </si>
  <si>
    <t>Jan Křenovský</t>
  </si>
  <si>
    <t>Bobříci</t>
  </si>
  <si>
    <t>Kámen a nohy</t>
  </si>
  <si>
    <t>Jeskynní trip</t>
  </si>
  <si>
    <t>Kámen. Kde? Všude!</t>
  </si>
  <si>
    <t>Eliška Fialová</t>
  </si>
  <si>
    <t>Garfieldi</t>
  </si>
  <si>
    <t>Aleš Buchnar</t>
  </si>
  <si>
    <t xml:space="preserve">Albatrosové 2B </t>
  </si>
  <si>
    <t>Kámen u ruky</t>
  </si>
  <si>
    <t>Tomáš Lapka</t>
  </si>
  <si>
    <t>Boby v útoku</t>
  </si>
  <si>
    <t>Mokro, Vydry</t>
  </si>
  <si>
    <t>Filip Jindra</t>
  </si>
  <si>
    <t>Hodoři</t>
  </si>
  <si>
    <t>Mamuti s odřeným kolenem</t>
  </si>
  <si>
    <t>VTO Tygři + Regent</t>
  </si>
  <si>
    <t>Hero in</t>
  </si>
  <si>
    <t>Netra cink</t>
  </si>
  <si>
    <t>To je úlet !</t>
  </si>
  <si>
    <t>Albatrosové C</t>
  </si>
  <si>
    <t>KML</t>
  </si>
  <si>
    <t>Ondrášovka</t>
  </si>
  <si>
    <t>Morgan s kolou</t>
  </si>
  <si>
    <t>Padlý smrk</t>
  </si>
  <si>
    <t>Kameny z šutrů</t>
  </si>
  <si>
    <t>Límec a ortéza</t>
  </si>
  <si>
    <t>Potřebujeme rychlost</t>
  </si>
  <si>
    <t>Netra tůt</t>
  </si>
  <si>
    <t>Rok od roku lepší..</t>
  </si>
  <si>
    <t>Annn Petrů, Kačaba Hronová</t>
  </si>
  <si>
    <t>Hlavní je se zúčastnit</t>
  </si>
  <si>
    <t>Lukáš Jiroušek, Jurda Čermák</t>
  </si>
  <si>
    <t>K 04</t>
  </si>
  <si>
    <t>Štiky</t>
  </si>
  <si>
    <t>K 06</t>
  </si>
  <si>
    <t>K 03</t>
  </si>
  <si>
    <t>Maděrič</t>
  </si>
  <si>
    <t xml:space="preserve">Albatrosové  </t>
  </si>
  <si>
    <t>David</t>
  </si>
  <si>
    <t>Sirius</t>
  </si>
  <si>
    <t>K 05</t>
  </si>
  <si>
    <t>K 01</t>
  </si>
  <si>
    <t>K 02</t>
  </si>
  <si>
    <t>hod oštěpem</t>
  </si>
  <si>
    <t>rozdělávání ohně</t>
  </si>
  <si>
    <t>sběr plodů</t>
  </si>
  <si>
    <t>stopování</t>
  </si>
  <si>
    <t>chytání ryb</t>
  </si>
  <si>
    <t>mletí obilí</t>
  </si>
  <si>
    <t>vrtání do kosti</t>
  </si>
  <si>
    <t>Kimovka</t>
  </si>
  <si>
    <t>mamut</t>
  </si>
  <si>
    <t>Vysílač</t>
  </si>
  <si>
    <t>Pavel Savin, Anténa</t>
  </si>
  <si>
    <t>Navždy mladí</t>
  </si>
  <si>
    <t>Burák, Edita</t>
  </si>
  <si>
    <t>System of a Down</t>
  </si>
  <si>
    <t>Llukáš Kubelka, Jonáš Mrkos</t>
  </si>
  <si>
    <t>Prostě jedem</t>
  </si>
  <si>
    <t>Ondřej Drbal, Šimona Korecká</t>
  </si>
  <si>
    <t>Posádka D...</t>
  </si>
  <si>
    <t>VTO Regent</t>
  </si>
  <si>
    <t>Honza Houska, Lukáš Kopřiva</t>
  </si>
  <si>
    <t>Daniela Nováková, Alžběta Nováková</t>
  </si>
  <si>
    <t>Kámen a blonďák</t>
  </si>
  <si>
    <t>Ondřej Novák, Tomáš Lapka</t>
  </si>
  <si>
    <t>Olomoucké syrečky</t>
  </si>
  <si>
    <t>Zuzanka, Quido</t>
  </si>
  <si>
    <t>Rampasáci</t>
  </si>
  <si>
    <t>Johana Rampasová, Jiří Rampas</t>
  </si>
  <si>
    <t>Na poslední chvíli</t>
  </si>
  <si>
    <t>Eliška Fialová, Jan Formánek</t>
  </si>
  <si>
    <t>Naděje</t>
  </si>
  <si>
    <t>A - sjezd</t>
  </si>
  <si>
    <t xml:space="preserve">posádka č. </t>
  </si>
  <si>
    <t>posádka č.    diskvalifikována z důvodu neprojetí brány</t>
  </si>
  <si>
    <t>Pašča Homo Erectus</t>
  </si>
  <si>
    <t>Albatrosové 1B</t>
  </si>
  <si>
    <t>branky 4</t>
  </si>
  <si>
    <t>branky 5</t>
  </si>
</sst>
</file>

<file path=xl/styles.xml><?xml version="1.0" encoding="utf-8"?>
<styleSheet xmlns="http://schemas.openxmlformats.org/spreadsheetml/2006/main">
  <numFmts count="4">
    <numFmt numFmtId="164" formatCode="hh\:mm\:ss"/>
    <numFmt numFmtId="165" formatCode="0.000000000"/>
    <numFmt numFmtId="166" formatCode="0.0"/>
    <numFmt numFmtId="167" formatCode="h:mm:ss;@"/>
  </numFmts>
  <fonts count="73">
    <font>
      <sz val="10"/>
      <name val="Arial CE"/>
      <charset val="238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sz val="12"/>
      <color indexed="17"/>
      <name val="Arial"/>
      <family val="2"/>
    </font>
    <font>
      <sz val="10"/>
      <name val="Arial"/>
      <family val="2"/>
    </font>
    <font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</font>
    <font>
      <sz val="24"/>
      <name val="Arial"/>
      <family val="2"/>
    </font>
    <font>
      <b/>
      <sz val="22"/>
      <name val="Arial"/>
      <family val="2"/>
      <charset val="238"/>
    </font>
    <font>
      <sz val="10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48"/>
      <name val="Arial"/>
      <family val="2"/>
      <charset val="238"/>
    </font>
    <font>
      <i/>
      <sz val="72"/>
      <name val="Arial"/>
      <family val="2"/>
    </font>
    <font>
      <b/>
      <sz val="72"/>
      <name val="Arial CE"/>
      <charset val="238"/>
    </font>
    <font>
      <b/>
      <sz val="14"/>
      <name val="Arial"/>
      <family val="2"/>
      <charset val="238"/>
    </font>
    <font>
      <sz val="14"/>
      <name val="Arial CE"/>
      <charset val="238"/>
    </font>
    <font>
      <sz val="20"/>
      <name val="Arial"/>
      <family val="2"/>
    </font>
    <font>
      <sz val="24"/>
      <name val="Arial"/>
      <family val="2"/>
      <charset val="238"/>
    </font>
    <font>
      <b/>
      <sz val="100"/>
      <name val="Arial CE"/>
      <charset val="238"/>
    </font>
    <font>
      <b/>
      <sz val="16"/>
      <name val="Arial"/>
      <family val="2"/>
      <charset val="238"/>
    </font>
    <font>
      <b/>
      <sz val="80"/>
      <name val="Arial CE"/>
      <charset val="238"/>
    </font>
    <font>
      <b/>
      <sz val="11"/>
      <color indexed="17"/>
      <name val="Arial"/>
      <family val="2"/>
    </font>
    <font>
      <b/>
      <sz val="26"/>
      <name val="Arial"/>
      <family val="2"/>
      <charset val="238"/>
    </font>
    <font>
      <sz val="4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2"/>
      <name val="Arial"/>
      <family val="2"/>
    </font>
    <font>
      <sz val="63"/>
      <name val="Arial"/>
      <family val="2"/>
    </font>
    <font>
      <sz val="50"/>
      <name val="Arial"/>
      <family val="2"/>
    </font>
    <font>
      <b/>
      <sz val="14"/>
      <name val="Arial"/>
      <family val="2"/>
    </font>
    <font>
      <b/>
      <sz val="62"/>
      <name val="Arial CE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sz val="24"/>
      <name val="Arial CE"/>
      <charset val="238"/>
    </font>
    <font>
      <b/>
      <sz val="20"/>
      <color rgb="FF00B050"/>
      <name val="Arial"/>
      <family val="2"/>
      <charset val="238"/>
    </font>
    <font>
      <sz val="24"/>
      <color rgb="FF00B050"/>
      <name val="Arial"/>
      <family val="2"/>
      <charset val="238"/>
    </font>
    <font>
      <sz val="22"/>
      <name val="Arial"/>
      <family val="2"/>
    </font>
    <font>
      <b/>
      <sz val="16"/>
      <color rgb="FF00B050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sz val="12"/>
      <color rgb="FF00B050"/>
      <name val="Arial"/>
      <family val="2"/>
    </font>
    <font>
      <b/>
      <sz val="36"/>
      <color rgb="FF00B050"/>
      <name val="Arial"/>
      <family val="2"/>
      <charset val="238"/>
    </font>
    <font>
      <b/>
      <sz val="22"/>
      <color indexed="17"/>
      <name val="Arial"/>
      <family val="2"/>
      <charset val="238"/>
    </font>
    <font>
      <sz val="20"/>
      <color indexed="81"/>
      <name val="Tahoma"/>
      <family val="2"/>
      <charset val="238"/>
    </font>
    <font>
      <b/>
      <sz val="20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b/>
      <sz val="20"/>
      <name val="Arial CE"/>
      <charset val="238"/>
    </font>
    <font>
      <b/>
      <sz val="22"/>
      <name val="Arial CE"/>
      <charset val="238"/>
    </font>
    <font>
      <b/>
      <sz val="22"/>
      <color rgb="FF00B050"/>
      <name val="Arial"/>
      <family val="2"/>
    </font>
    <font>
      <sz val="20"/>
      <name val="Arial"/>
      <family val="2"/>
      <charset val="238"/>
    </font>
    <font>
      <b/>
      <sz val="60"/>
      <name val="Arial CE"/>
      <charset val="238"/>
    </font>
    <font>
      <sz val="80"/>
      <name val="Arial"/>
      <family val="2"/>
    </font>
    <font>
      <sz val="7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/>
    <xf numFmtId="0" fontId="2" fillId="0" borderId="0" xfId="0" applyFont="1" applyFill="1"/>
    <xf numFmtId="0" fontId="6" fillId="0" borderId="1" xfId="0" applyFont="1" applyBorder="1"/>
    <xf numFmtId="14" fontId="6" fillId="0" borderId="1" xfId="0" applyNumberFormat="1" applyFont="1" applyBorder="1"/>
    <xf numFmtId="0" fontId="7" fillId="0" borderId="0" xfId="0" applyFont="1"/>
    <xf numFmtId="0" fontId="8" fillId="0" borderId="0" xfId="0" applyFont="1" applyAlignment="1"/>
    <xf numFmtId="0" fontId="6" fillId="0" borderId="2" xfId="0" applyFont="1" applyBorder="1"/>
    <xf numFmtId="14" fontId="6" fillId="0" borderId="2" xfId="0" applyNumberFormat="1" applyFont="1" applyBorder="1"/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3" fillId="0" borderId="0" xfId="0" applyNumberFormat="1" applyFont="1" applyBorder="1"/>
    <xf numFmtId="0" fontId="13" fillId="0" borderId="0" xfId="0" applyFont="1" applyBorder="1"/>
    <xf numFmtId="0" fontId="9" fillId="0" borderId="0" xfId="0" applyFont="1" applyBorder="1"/>
    <xf numFmtId="14" fontId="1" fillId="0" borderId="0" xfId="0" applyNumberFormat="1" applyFont="1" applyBorder="1"/>
    <xf numFmtId="0" fontId="1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14" fontId="13" fillId="0" borderId="0" xfId="0" applyNumberFormat="1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/>
    <xf numFmtId="0" fontId="17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/>
    </xf>
    <xf numFmtId="0" fontId="19" fillId="0" borderId="0" xfId="0" applyFont="1"/>
    <xf numFmtId="3" fontId="5" fillId="0" borderId="0" xfId="0" applyNumberFormat="1" applyFont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0" fontId="24" fillId="0" borderId="0" xfId="0" applyFont="1"/>
    <xf numFmtId="46" fontId="25" fillId="0" borderId="0" xfId="0" applyNumberFormat="1" applyFont="1" applyFill="1" applyBorder="1" applyAlignment="1">
      <alignment horizontal="left"/>
    </xf>
    <xf numFmtId="0" fontId="28" fillId="0" borderId="0" xfId="0" applyFont="1"/>
    <xf numFmtId="21" fontId="5" fillId="0" borderId="0" xfId="0" applyNumberFormat="1" applyFont="1"/>
    <xf numFmtId="0" fontId="30" fillId="0" borderId="12" xfId="0" applyFont="1" applyBorder="1"/>
    <xf numFmtId="0" fontId="30" fillId="0" borderId="3" xfId="0" applyFont="1" applyBorder="1"/>
    <xf numFmtId="0" fontId="30" fillId="0" borderId="8" xfId="0" applyFont="1" applyBorder="1"/>
    <xf numFmtId="0" fontId="31" fillId="0" borderId="0" xfId="0" applyFont="1"/>
    <xf numFmtId="0" fontId="30" fillId="0" borderId="3" xfId="0" applyFont="1" applyFill="1" applyBorder="1"/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3" fontId="15" fillId="2" borderId="15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/>
    <xf numFmtId="0" fontId="6" fillId="0" borderId="1" xfId="0" applyFont="1" applyFill="1" applyBorder="1"/>
    <xf numFmtId="2" fontId="2" fillId="0" borderId="0" xfId="0" applyNumberFormat="1" applyFont="1"/>
    <xf numFmtId="1" fontId="2" fillId="0" borderId="0" xfId="0" applyNumberFormat="1" applyFont="1"/>
    <xf numFmtId="0" fontId="9" fillId="0" borderId="11" xfId="0" applyFont="1" applyBorder="1" applyAlignment="1">
      <alignment horizontal="center"/>
    </xf>
    <xf numFmtId="45" fontId="18" fillId="0" borderId="8" xfId="0" applyNumberFormat="1" applyFont="1" applyBorder="1"/>
    <xf numFmtId="0" fontId="32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3" fillId="0" borderId="0" xfId="0" applyFont="1"/>
    <xf numFmtId="0" fontId="30" fillId="0" borderId="10" xfId="0" applyFont="1" applyFill="1" applyBorder="1"/>
    <xf numFmtId="0" fontId="30" fillId="0" borderId="0" xfId="0" applyFont="1" applyBorder="1"/>
    <xf numFmtId="14" fontId="6" fillId="0" borderId="0" xfId="0" applyNumberFormat="1" applyFont="1" applyBorder="1"/>
    <xf numFmtId="0" fontId="6" fillId="0" borderId="0" xfId="0" applyFont="1"/>
    <xf numFmtId="0" fontId="16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45" fontId="18" fillId="0" borderId="0" xfId="0" applyNumberFormat="1" applyFont="1" applyBorder="1"/>
    <xf numFmtId="45" fontId="27" fillId="0" borderId="0" xfId="0" applyNumberFormat="1" applyFont="1" applyBorder="1"/>
    <xf numFmtId="0" fontId="32" fillId="0" borderId="5" xfId="0" applyFont="1" applyBorder="1" applyAlignment="1">
      <alignment horizontal="center" vertical="center" wrapText="1"/>
    </xf>
    <xf numFmtId="14" fontId="34" fillId="0" borderId="0" xfId="0" applyNumberFormat="1" applyFont="1" applyAlignment="1"/>
    <xf numFmtId="14" fontId="18" fillId="0" borderId="0" xfId="0" applyNumberFormat="1" applyFont="1"/>
    <xf numFmtId="0" fontId="3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6" fillId="0" borderId="0" xfId="0" applyFont="1"/>
    <xf numFmtId="0" fontId="24" fillId="0" borderId="0" xfId="0" applyFont="1" applyAlignment="1"/>
    <xf numFmtId="165" fontId="20" fillId="0" borderId="0" xfId="0" applyNumberFormat="1" applyFont="1"/>
    <xf numFmtId="0" fontId="0" fillId="0" borderId="0" xfId="0" applyBorder="1"/>
    <xf numFmtId="164" fontId="19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1" fillId="0" borderId="13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37" fillId="0" borderId="10" xfId="0" applyFont="1" applyBorder="1"/>
    <xf numFmtId="164" fontId="37" fillId="0" borderId="10" xfId="0" applyNumberFormat="1" applyFont="1" applyBorder="1" applyAlignment="1">
      <alignment horizontal="center"/>
    </xf>
    <xf numFmtId="164" fontId="37" fillId="0" borderId="19" xfId="0" applyNumberFormat="1" applyFont="1" applyBorder="1" applyAlignment="1">
      <alignment horizontal="center"/>
    </xf>
    <xf numFmtId="164" fontId="37" fillId="2" borderId="20" xfId="0" applyNumberFormat="1" applyFont="1" applyFill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7" fillId="0" borderId="3" xfId="0" applyFont="1" applyBorder="1"/>
    <xf numFmtId="164" fontId="37" fillId="0" borderId="3" xfId="0" applyNumberFormat="1" applyFont="1" applyBorder="1" applyAlignment="1">
      <alignment horizontal="center"/>
    </xf>
    <xf numFmtId="164" fontId="37" fillId="0" borderId="21" xfId="0" applyNumberFormat="1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164" fontId="37" fillId="2" borderId="12" xfId="0" applyNumberFormat="1" applyFont="1" applyFill="1" applyBorder="1" applyAlignment="1">
      <alignment horizontal="center"/>
    </xf>
    <xf numFmtId="0" fontId="14" fillId="0" borderId="10" xfId="0" applyFont="1" applyBorder="1"/>
    <xf numFmtId="164" fontId="37" fillId="0" borderId="10" xfId="0" applyNumberFormat="1" applyFont="1" applyFill="1" applyBorder="1" applyAlignment="1">
      <alignment horizontal="center"/>
    </xf>
    <xf numFmtId="164" fontId="37" fillId="0" borderId="3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45" fontId="18" fillId="0" borderId="12" xfId="0" applyNumberFormat="1" applyFont="1" applyBorder="1"/>
    <xf numFmtId="0" fontId="27" fillId="2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21" fontId="32" fillId="0" borderId="12" xfId="0" applyNumberFormat="1" applyFont="1" applyFill="1" applyBorder="1"/>
    <xf numFmtId="21" fontId="32" fillId="0" borderId="8" xfId="0" applyNumberFormat="1" applyFont="1" applyFill="1" applyBorder="1"/>
    <xf numFmtId="164" fontId="12" fillId="0" borderId="10" xfId="0" applyNumberFormat="1" applyFont="1" applyFill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3" fontId="23" fillId="2" borderId="15" xfId="0" applyNumberFormat="1" applyFont="1" applyFill="1" applyBorder="1" applyAlignment="1">
      <alignment horizontal="center" vertical="center" wrapText="1"/>
    </xf>
    <xf numFmtId="21" fontId="12" fillId="2" borderId="20" xfId="0" applyNumberFormat="1" applyFont="1" applyFill="1" applyBorder="1"/>
    <xf numFmtId="0" fontId="37" fillId="0" borderId="5" xfId="0" applyFont="1" applyBorder="1" applyAlignment="1">
      <alignment horizontal="center" vertical="center" textRotation="90"/>
    </xf>
    <xf numFmtId="0" fontId="37" fillId="2" borderId="5" xfId="0" applyFont="1" applyFill="1" applyBorder="1" applyAlignment="1">
      <alignment horizontal="center" vertical="center" textRotation="90"/>
    </xf>
    <xf numFmtId="0" fontId="40" fillId="0" borderId="0" xfId="0" applyFont="1" applyBorder="1" applyAlignment="1"/>
    <xf numFmtId="0" fontId="41" fillId="0" borderId="0" xfId="0" applyFont="1" applyBorder="1" applyAlignment="1"/>
    <xf numFmtId="164" fontId="37" fillId="0" borderId="24" xfId="0" applyNumberFormat="1" applyFont="1" applyBorder="1" applyAlignment="1">
      <alignment horizontal="center"/>
    </xf>
    <xf numFmtId="0" fontId="0" fillId="4" borderId="0" xfId="0" applyFill="1" applyBorder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6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30" fillId="4" borderId="3" xfId="0" applyFont="1" applyFill="1" applyBorder="1"/>
    <xf numFmtId="14" fontId="6" fillId="0" borderId="1" xfId="0" applyNumberFormat="1" applyFont="1" applyBorder="1" applyProtection="1"/>
    <xf numFmtId="0" fontId="15" fillId="0" borderId="2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/>
    </xf>
    <xf numFmtId="164" fontId="37" fillId="0" borderId="33" xfId="0" applyNumberFormat="1" applyFont="1" applyBorder="1" applyAlignment="1">
      <alignment horizontal="center"/>
    </xf>
    <xf numFmtId="164" fontId="37" fillId="0" borderId="34" xfId="0" applyNumberFormat="1" applyFont="1" applyBorder="1" applyAlignment="1">
      <alignment horizontal="center"/>
    </xf>
    <xf numFmtId="0" fontId="42" fillId="0" borderId="3" xfId="0" applyFont="1" applyBorder="1"/>
    <xf numFmtId="3" fontId="15" fillId="2" borderId="35" xfId="0" applyNumberFormat="1" applyFont="1" applyFill="1" applyBorder="1" applyAlignment="1">
      <alignment horizontal="center" vertical="center" wrapText="1"/>
    </xf>
    <xf numFmtId="164" fontId="37" fillId="5" borderId="18" xfId="0" applyNumberFormat="1" applyFont="1" applyFill="1" applyBorder="1" applyAlignment="1">
      <alignment horizontal="center"/>
    </xf>
    <xf numFmtId="0" fontId="43" fillId="0" borderId="0" xfId="0" applyFont="1"/>
    <xf numFmtId="0" fontId="42" fillId="0" borderId="10" xfId="0" applyFont="1" applyBorder="1"/>
    <xf numFmtId="0" fontId="11" fillId="0" borderId="0" xfId="0" applyFont="1" applyAlignment="1">
      <alignment horizontal="left"/>
    </xf>
    <xf numFmtId="46" fontId="25" fillId="0" borderId="0" xfId="0" applyNumberFormat="1" applyFont="1" applyFill="1" applyBorder="1" applyAlignment="1">
      <alignment horizontal="left"/>
    </xf>
    <xf numFmtId="46" fontId="25" fillId="0" borderId="0" xfId="0" applyNumberFormat="1" applyFont="1" applyFill="1" applyBorder="1" applyAlignment="1">
      <alignment horizontal="left"/>
    </xf>
    <xf numFmtId="0" fontId="9" fillId="0" borderId="36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30" fillId="0" borderId="37" xfId="0" applyFont="1" applyBorder="1"/>
    <xf numFmtId="0" fontId="0" fillId="0" borderId="8" xfId="0" applyBorder="1"/>
    <xf numFmtId="0" fontId="0" fillId="0" borderId="12" xfId="0" applyBorder="1"/>
    <xf numFmtId="0" fontId="12" fillId="0" borderId="15" xfId="0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166" fontId="17" fillId="0" borderId="23" xfId="0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 textRotation="90" wrapText="1"/>
    </xf>
    <xf numFmtId="167" fontId="14" fillId="0" borderId="10" xfId="0" applyNumberFormat="1" applyFont="1" applyBorder="1"/>
    <xf numFmtId="167" fontId="14" fillId="0" borderId="10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44" fillId="0" borderId="0" xfId="0" applyFont="1"/>
    <xf numFmtId="0" fontId="45" fillId="0" borderId="3" xfId="0" applyFont="1" applyFill="1" applyBorder="1"/>
    <xf numFmtId="0" fontId="45" fillId="0" borderId="3" xfId="0" applyFont="1" applyBorder="1" applyAlignment="1">
      <alignment horizontal="left" vertical="center" shrinkToFit="1"/>
    </xf>
    <xf numFmtId="0" fontId="45" fillId="0" borderId="3" xfId="0" applyFont="1" applyFill="1" applyBorder="1" applyAlignment="1">
      <alignment horizontal="left" shrinkToFit="1"/>
    </xf>
    <xf numFmtId="0" fontId="0" fillId="0" borderId="0" xfId="0" applyAlignment="1">
      <alignment vertical="top" wrapText="1"/>
    </xf>
    <xf numFmtId="0" fontId="32" fillId="0" borderId="10" xfId="0" applyFont="1" applyFill="1" applyBorder="1" applyAlignment="1">
      <alignment shrinkToFit="1"/>
    </xf>
    <xf numFmtId="0" fontId="32" fillId="0" borderId="3" xfId="0" applyFont="1" applyFill="1" applyBorder="1" applyAlignment="1">
      <alignment shrinkToFit="1"/>
    </xf>
    <xf numFmtId="167" fontId="46" fillId="4" borderId="8" xfId="0" applyNumberFormat="1" applyFont="1" applyFill="1" applyBorder="1" applyAlignment="1">
      <alignment horizontal="center"/>
    </xf>
    <xf numFmtId="0" fontId="9" fillId="0" borderId="0" xfId="0" applyFont="1"/>
    <xf numFmtId="14" fontId="6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21" fontId="47" fillId="0" borderId="3" xfId="0" applyNumberFormat="1" applyFont="1" applyBorder="1"/>
    <xf numFmtId="21" fontId="47" fillId="2" borderId="3" xfId="0" applyNumberFormat="1" applyFont="1" applyFill="1" applyBorder="1"/>
    <xf numFmtId="0" fontId="48" fillId="4" borderId="3" xfId="0" applyFont="1" applyFill="1" applyBorder="1"/>
    <xf numFmtId="167" fontId="30" fillId="4" borderId="8" xfId="0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/>
    </xf>
    <xf numFmtId="164" fontId="49" fillId="0" borderId="12" xfId="0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164" fontId="50" fillId="3" borderId="10" xfId="0" applyNumberFormat="1" applyFont="1" applyFill="1" applyBorder="1" applyAlignment="1">
      <alignment horizontal="center"/>
    </xf>
    <xf numFmtId="164" fontId="50" fillId="2" borderId="17" xfId="0" applyNumberFormat="1" applyFont="1" applyFill="1" applyBorder="1" applyAlignment="1">
      <alignment horizontal="center"/>
    </xf>
    <xf numFmtId="46" fontId="25" fillId="0" borderId="0" xfId="0" applyNumberFormat="1" applyFont="1" applyFill="1" applyBorder="1" applyAlignment="1"/>
    <xf numFmtId="0" fontId="0" fillId="0" borderId="39" xfId="0" applyBorder="1"/>
    <xf numFmtId="0" fontId="0" fillId="0" borderId="3" xfId="0" applyBorder="1"/>
    <xf numFmtId="0" fontId="49" fillId="0" borderId="10" xfId="0" applyFont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51" fillId="0" borderId="0" xfId="0" applyFont="1" applyAlignment="1"/>
    <xf numFmtId="0" fontId="52" fillId="0" borderId="0" xfId="0" applyFont="1" applyAlignment="1"/>
    <xf numFmtId="0" fontId="22" fillId="0" borderId="23" xfId="0" applyFont="1" applyBorder="1" applyAlignment="1">
      <alignment horizontal="center" vertical="center"/>
    </xf>
    <xf numFmtId="0" fontId="44" fillId="0" borderId="5" xfId="0" applyFont="1" applyBorder="1"/>
    <xf numFmtId="0" fontId="45" fillId="0" borderId="7" xfId="0" applyFont="1" applyBorder="1" applyAlignment="1">
      <alignment horizontal="center" vertical="center"/>
    </xf>
    <xf numFmtId="0" fontId="28" fillId="0" borderId="8" xfId="0" applyFont="1" applyBorder="1"/>
    <xf numFmtId="0" fontId="45" fillId="0" borderId="7" xfId="0" applyFont="1" applyFill="1" applyBorder="1" applyAlignment="1">
      <alignment horizontal="center"/>
    </xf>
    <xf numFmtId="0" fontId="45" fillId="0" borderId="8" xfId="0" applyFont="1" applyFill="1" applyBorder="1"/>
    <xf numFmtId="0" fontId="45" fillId="0" borderId="4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left" shrinkToFit="1"/>
    </xf>
    <xf numFmtId="0" fontId="45" fillId="0" borderId="41" xfId="0" applyFont="1" applyFill="1" applyBorder="1"/>
    <xf numFmtId="0" fontId="45" fillId="0" borderId="42" xfId="0" applyFont="1" applyFill="1" applyBorder="1"/>
    <xf numFmtId="0" fontId="21" fillId="2" borderId="44" xfId="0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/>
    </xf>
    <xf numFmtId="3" fontId="15" fillId="2" borderId="44" xfId="0" applyNumberFormat="1" applyFont="1" applyFill="1" applyBorder="1" applyAlignment="1">
      <alignment horizontal="center" vertical="center" wrapText="1"/>
    </xf>
    <xf numFmtId="0" fontId="38" fillId="0" borderId="49" xfId="0" applyFont="1" applyBorder="1" applyAlignment="1">
      <alignment horizontal="center"/>
    </xf>
    <xf numFmtId="0" fontId="37" fillId="0" borderId="39" xfId="0" applyFont="1" applyBorder="1"/>
    <xf numFmtId="0" fontId="38" fillId="0" borderId="7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164" fontId="37" fillId="2" borderId="8" xfId="0" applyNumberFormat="1" applyFont="1" applyFill="1" applyBorder="1" applyAlignment="1">
      <alignment horizontal="center"/>
    </xf>
    <xf numFmtId="0" fontId="20" fillId="0" borderId="0" xfId="0" applyFont="1"/>
    <xf numFmtId="164" fontId="57" fillId="2" borderId="16" xfId="0" applyNumberFormat="1" applyFont="1" applyFill="1" applyBorder="1" applyAlignment="1">
      <alignment horizontal="center"/>
    </xf>
    <xf numFmtId="164" fontId="42" fillId="0" borderId="10" xfId="0" applyNumberFormat="1" applyFont="1" applyBorder="1" applyAlignment="1">
      <alignment horizontal="center"/>
    </xf>
    <xf numFmtId="164" fontId="42" fillId="0" borderId="3" xfId="0" applyNumberFormat="1" applyFont="1" applyBorder="1" applyAlignment="1">
      <alignment horizontal="center"/>
    </xf>
    <xf numFmtId="21" fontId="42" fillId="0" borderId="39" xfId="0" applyNumberFormat="1" applyFont="1" applyBorder="1" applyAlignment="1">
      <alignment horizontal="center" vertical="center" wrapText="1"/>
    </xf>
    <xf numFmtId="21" fontId="42" fillId="0" borderId="3" xfId="0" applyNumberFormat="1" applyFont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59" fillId="0" borderId="38" xfId="0" applyFont="1" applyBorder="1"/>
    <xf numFmtId="3" fontId="14" fillId="2" borderId="6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42" fillId="2" borderId="11" xfId="0" applyFont="1" applyFill="1" applyBorder="1"/>
    <xf numFmtId="0" fontId="18" fillId="0" borderId="10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4" fontId="63" fillId="0" borderId="10" xfId="0" applyNumberFormat="1" applyFont="1" applyFill="1" applyBorder="1" applyAlignment="1">
      <alignment horizontal="center"/>
    </xf>
    <xf numFmtId="0" fontId="64" fillId="0" borderId="10" xfId="0" applyFont="1" applyFill="1" applyBorder="1"/>
    <xf numFmtId="0" fontId="64" fillId="0" borderId="3" xfId="0" applyFont="1" applyFill="1" applyBorder="1"/>
    <xf numFmtId="0" fontId="65" fillId="0" borderId="10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0" fontId="8" fillId="0" borderId="10" xfId="0" applyFont="1" applyBorder="1"/>
    <xf numFmtId="0" fontId="23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66" fillId="0" borderId="0" xfId="0" applyFont="1" applyAlignment="1">
      <alignment horizontal="center" vertical="center"/>
    </xf>
    <xf numFmtId="0" fontId="67" fillId="0" borderId="10" xfId="0" applyFont="1" applyBorder="1" applyAlignment="1">
      <alignment horizontal="center"/>
    </xf>
    <xf numFmtId="0" fontId="6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/>
    <xf numFmtId="0" fontId="41" fillId="0" borderId="53" xfId="0" applyFont="1" applyBorder="1" applyAlignment="1"/>
    <xf numFmtId="0" fontId="0" fillId="0" borderId="53" xfId="0" applyBorder="1"/>
    <xf numFmtId="0" fontId="0" fillId="0" borderId="53" xfId="0" applyBorder="1" applyAlignment="1">
      <alignment horizontal="center"/>
    </xf>
    <xf numFmtId="0" fontId="0" fillId="0" borderId="54" xfId="0" applyBorder="1"/>
    <xf numFmtId="0" fontId="0" fillId="0" borderId="5" xfId="0" applyBorder="1"/>
    <xf numFmtId="0" fontId="66" fillId="0" borderId="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/>
    </xf>
    <xf numFmtId="167" fontId="8" fillId="0" borderId="10" xfId="0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27" fillId="0" borderId="10" xfId="0" applyFont="1" applyBorder="1" applyAlignment="1">
      <alignment horizontal="center"/>
    </xf>
    <xf numFmtId="164" fontId="68" fillId="0" borderId="10" xfId="0" applyNumberFormat="1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/>
    </xf>
    <xf numFmtId="0" fontId="45" fillId="0" borderId="23" xfId="0" applyFont="1" applyFill="1" applyBorder="1" applyAlignment="1">
      <alignment horizontal="left" shrinkToFit="1"/>
    </xf>
    <xf numFmtId="0" fontId="45" fillId="0" borderId="23" xfId="0" applyFont="1" applyFill="1" applyBorder="1"/>
    <xf numFmtId="0" fontId="45" fillId="0" borderId="56" xfId="0" applyFont="1" applyFill="1" applyBorder="1"/>
    <xf numFmtId="0" fontId="29" fillId="0" borderId="3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69" fillId="0" borderId="3" xfId="0" applyFont="1" applyBorder="1"/>
    <xf numFmtId="0" fontId="70" fillId="0" borderId="0" xfId="0" applyFont="1"/>
    <xf numFmtId="0" fontId="69" fillId="4" borderId="3" xfId="0" applyFont="1" applyFill="1" applyBorder="1"/>
    <xf numFmtId="0" fontId="23" fillId="0" borderId="1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45" fillId="0" borderId="24" xfId="0" applyFont="1" applyFill="1" applyBorder="1" applyAlignment="1">
      <alignment horizontal="center"/>
    </xf>
    <xf numFmtId="0" fontId="45" fillId="0" borderId="24" xfId="0" applyFont="1" applyFill="1" applyBorder="1" applyAlignment="1">
      <alignment horizontal="left" shrinkToFit="1"/>
    </xf>
    <xf numFmtId="0" fontId="28" fillId="0" borderId="3" xfId="0" applyFont="1" applyBorder="1"/>
    <xf numFmtId="0" fontId="45" fillId="0" borderId="0" xfId="0" applyFont="1" applyFill="1"/>
    <xf numFmtId="0" fontId="45" fillId="0" borderId="43" xfId="0" applyFont="1" applyFill="1" applyBorder="1"/>
    <xf numFmtId="164" fontId="37" fillId="0" borderId="21" xfId="0" applyNumberFormat="1" applyFont="1" applyFill="1" applyBorder="1" applyAlignment="1">
      <alignment horizontal="center"/>
    </xf>
    <xf numFmtId="0" fontId="71" fillId="0" borderId="50" xfId="0" applyFont="1" applyBorder="1" applyAlignment="1">
      <alignment horizontal="center"/>
    </xf>
    <xf numFmtId="0" fontId="71" fillId="0" borderId="51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46" fontId="72" fillId="0" borderId="0" xfId="0" applyNumberFormat="1" applyFont="1" applyFill="1" applyBorder="1" applyAlignment="1">
      <alignment horizontal="left"/>
    </xf>
    <xf numFmtId="46" fontId="25" fillId="0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left"/>
    </xf>
  </cellXfs>
  <cellStyles count="1">
    <cellStyle name="normální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55" zoomScaleNormal="55" workbookViewId="0">
      <selection activeCell="D3" sqref="D3:L23"/>
    </sheetView>
  </sheetViews>
  <sheetFormatPr defaultColWidth="9.109375" defaultRowHeight="15.6"/>
  <cols>
    <col min="1" max="1" width="20.6640625" style="3" customWidth="1"/>
    <col min="2" max="2" width="39.5546875" style="3" customWidth="1"/>
    <col min="3" max="3" width="37.5546875" style="3" customWidth="1"/>
    <col min="4" max="4" width="22.109375" style="1" customWidth="1"/>
    <col min="5" max="5" width="20.6640625" style="1" customWidth="1"/>
    <col min="6" max="6" width="14.5546875" style="1" customWidth="1"/>
    <col min="7" max="7" width="22.33203125" style="1" customWidth="1"/>
    <col min="8" max="8" width="14.5546875" style="1" customWidth="1"/>
    <col min="9" max="9" width="20.109375" style="1" customWidth="1"/>
    <col min="10" max="10" width="14.5546875" style="1" customWidth="1"/>
    <col min="11" max="11" width="24.33203125" style="1" customWidth="1"/>
    <col min="12" max="12" width="14.44140625" style="1" customWidth="1"/>
    <col min="13" max="16384" width="9.109375" style="3"/>
  </cols>
  <sheetData>
    <row r="1" spans="1:12" ht="61.2" thickBot="1">
      <c r="A1" s="59" t="s">
        <v>34</v>
      </c>
      <c r="B1" s="17"/>
      <c r="C1" s="17"/>
      <c r="D1" s="199" t="s">
        <v>35</v>
      </c>
      <c r="E1" s="198">
        <f>COUNT($A$3:$A$95)</f>
        <v>21</v>
      </c>
      <c r="F1" s="90">
        <v>38479</v>
      </c>
      <c r="G1" s="5"/>
      <c r="H1" s="5"/>
      <c r="I1" s="5"/>
      <c r="J1" s="5"/>
      <c r="K1" s="5"/>
      <c r="L1" s="5"/>
    </row>
    <row r="2" spans="1:12" s="4" customFormat="1" ht="57" thickBot="1">
      <c r="A2" s="21" t="s">
        <v>3</v>
      </c>
      <c r="B2" s="22" t="s">
        <v>1</v>
      </c>
      <c r="C2" s="23" t="s">
        <v>2</v>
      </c>
      <c r="D2" s="23" t="s">
        <v>7</v>
      </c>
      <c r="E2" s="23" t="s">
        <v>5</v>
      </c>
      <c r="F2" s="78" t="s">
        <v>28</v>
      </c>
      <c r="G2" s="23" t="s">
        <v>5</v>
      </c>
      <c r="H2" s="78" t="s">
        <v>28</v>
      </c>
      <c r="I2" s="23" t="s">
        <v>5</v>
      </c>
      <c r="J2" s="78" t="s">
        <v>28</v>
      </c>
      <c r="K2" s="23" t="s">
        <v>5</v>
      </c>
      <c r="L2" s="78" t="s">
        <v>28</v>
      </c>
    </row>
    <row r="3" spans="1:12" s="16" customFormat="1" ht="30.6" thickTop="1">
      <c r="A3" s="24">
        <v>20</v>
      </c>
      <c r="B3" s="20" t="s">
        <v>103</v>
      </c>
      <c r="C3" s="25" t="s">
        <v>41</v>
      </c>
      <c r="D3" s="18"/>
      <c r="E3" s="14"/>
      <c r="F3" s="15"/>
      <c r="G3" s="14"/>
      <c r="H3" s="15"/>
      <c r="I3" s="14"/>
      <c r="J3" s="15"/>
      <c r="K3" s="14"/>
      <c r="L3" s="15"/>
    </row>
    <row r="4" spans="1:12" s="16" customFormat="1" ht="30">
      <c r="A4" s="24">
        <v>21</v>
      </c>
      <c r="B4" s="20" t="s">
        <v>105</v>
      </c>
      <c r="C4" s="25" t="s">
        <v>43</v>
      </c>
      <c r="D4" s="18"/>
      <c r="E4" s="14"/>
      <c r="F4" s="15"/>
      <c r="G4" s="14"/>
      <c r="H4" s="15"/>
      <c r="I4" s="14"/>
      <c r="J4" s="15"/>
      <c r="K4" s="14"/>
      <c r="L4" s="15"/>
    </row>
    <row r="5" spans="1:12" s="16" customFormat="1" ht="30">
      <c r="A5" s="24">
        <v>22</v>
      </c>
      <c r="B5" s="20" t="s">
        <v>86</v>
      </c>
      <c r="C5" s="25" t="s">
        <v>38</v>
      </c>
      <c r="D5" s="18"/>
      <c r="E5" s="14"/>
      <c r="F5" s="15"/>
      <c r="G5" s="14"/>
      <c r="H5" s="15"/>
      <c r="I5" s="14"/>
      <c r="J5" s="15"/>
      <c r="K5" s="14"/>
      <c r="L5" s="15"/>
    </row>
    <row r="6" spans="1:12" s="16" customFormat="1" ht="30">
      <c r="A6" s="24">
        <v>23</v>
      </c>
      <c r="B6" s="20" t="s">
        <v>101</v>
      </c>
      <c r="C6" s="25" t="s">
        <v>40</v>
      </c>
      <c r="D6" s="18"/>
      <c r="E6" s="14"/>
      <c r="F6" s="180"/>
      <c r="G6" s="14"/>
      <c r="H6" s="15"/>
      <c r="I6" s="14"/>
      <c r="J6" s="15"/>
      <c r="K6" s="14"/>
      <c r="L6" s="15"/>
    </row>
    <row r="7" spans="1:12" s="16" customFormat="1" ht="30">
      <c r="A7" s="24">
        <v>24</v>
      </c>
      <c r="B7" s="20" t="s">
        <v>81</v>
      </c>
      <c r="C7" s="25" t="s">
        <v>56</v>
      </c>
      <c r="D7" s="18"/>
      <c r="E7" s="14"/>
      <c r="F7" s="144"/>
      <c r="G7" s="14"/>
      <c r="H7" s="15"/>
      <c r="I7" s="14"/>
      <c r="J7" s="15"/>
      <c r="K7" s="14"/>
      <c r="L7" s="15"/>
    </row>
    <row r="8" spans="1:12" s="16" customFormat="1" ht="30">
      <c r="A8" s="24">
        <v>25</v>
      </c>
      <c r="B8" s="272" t="s">
        <v>82</v>
      </c>
      <c r="C8" s="25" t="s">
        <v>83</v>
      </c>
      <c r="D8" s="18"/>
      <c r="E8" s="14"/>
      <c r="F8" s="15"/>
      <c r="G8" s="14"/>
      <c r="H8" s="15"/>
      <c r="I8" s="14"/>
      <c r="J8" s="15"/>
      <c r="K8" s="14"/>
      <c r="L8" s="15"/>
    </row>
    <row r="9" spans="1:12" s="16" customFormat="1" ht="30">
      <c r="A9" s="24">
        <v>26</v>
      </c>
      <c r="B9" s="20" t="s">
        <v>88</v>
      </c>
      <c r="C9" s="25" t="s">
        <v>38</v>
      </c>
      <c r="D9" s="18"/>
      <c r="E9" s="14"/>
      <c r="F9" s="15"/>
      <c r="G9" s="14"/>
      <c r="H9" s="15"/>
      <c r="I9" s="14"/>
      <c r="J9" s="15"/>
      <c r="K9" s="14"/>
      <c r="L9" s="15"/>
    </row>
    <row r="10" spans="1:12" s="16" customFormat="1" ht="30">
      <c r="A10" s="24">
        <v>27</v>
      </c>
      <c r="B10" s="20" t="s">
        <v>95</v>
      </c>
      <c r="C10" s="25" t="s">
        <v>45</v>
      </c>
      <c r="D10" s="18"/>
      <c r="E10" s="14"/>
      <c r="F10" s="15"/>
      <c r="G10" s="14"/>
      <c r="H10" s="15"/>
      <c r="I10" s="14"/>
      <c r="J10" s="15"/>
      <c r="K10" s="14"/>
      <c r="L10" s="15"/>
    </row>
    <row r="11" spans="1:12" s="16" customFormat="1" ht="30">
      <c r="A11" s="24">
        <v>28</v>
      </c>
      <c r="B11" s="20" t="s">
        <v>93</v>
      </c>
      <c r="C11" s="25" t="s">
        <v>45</v>
      </c>
      <c r="D11" s="18"/>
      <c r="E11" s="14"/>
      <c r="F11" s="15"/>
      <c r="G11" s="14"/>
      <c r="H11" s="15"/>
      <c r="I11" s="14"/>
      <c r="J11" s="15"/>
      <c r="K11" s="14"/>
      <c r="L11" s="15"/>
    </row>
    <row r="12" spans="1:12" s="16" customFormat="1" ht="30">
      <c r="A12" s="24">
        <v>29</v>
      </c>
      <c r="B12" s="20" t="s">
        <v>90</v>
      </c>
      <c r="C12" s="25" t="s">
        <v>91</v>
      </c>
      <c r="D12" s="18"/>
      <c r="E12" s="14"/>
      <c r="F12" s="15"/>
      <c r="G12" s="14"/>
      <c r="H12" s="15"/>
      <c r="I12" s="14"/>
      <c r="J12" s="15"/>
      <c r="K12" s="14"/>
      <c r="L12" s="15"/>
    </row>
    <row r="13" spans="1:12" ht="30">
      <c r="A13" s="24">
        <v>30</v>
      </c>
      <c r="B13" s="20" t="s">
        <v>99</v>
      </c>
      <c r="C13" s="25" t="s">
        <v>100</v>
      </c>
      <c r="D13" s="18"/>
      <c r="E13" s="14"/>
      <c r="F13" s="180"/>
      <c r="G13" s="14"/>
      <c r="H13" s="15"/>
      <c r="I13" s="14"/>
      <c r="J13" s="15"/>
      <c r="K13" s="14"/>
      <c r="L13" s="15"/>
    </row>
    <row r="14" spans="1:12" ht="30">
      <c r="A14" s="24">
        <v>31</v>
      </c>
      <c r="B14" s="20" t="s">
        <v>102</v>
      </c>
      <c r="C14" s="25" t="s">
        <v>44</v>
      </c>
      <c r="D14" s="18"/>
      <c r="E14" s="14"/>
      <c r="F14" s="15"/>
      <c r="G14" s="14"/>
      <c r="H14" s="15"/>
      <c r="I14" s="14"/>
      <c r="J14" s="15"/>
      <c r="K14" s="14"/>
      <c r="L14" s="15"/>
    </row>
    <row r="15" spans="1:12" ht="30">
      <c r="A15" s="24">
        <v>32</v>
      </c>
      <c r="B15" s="20" t="s">
        <v>98</v>
      </c>
      <c r="C15" s="25" t="s">
        <v>45</v>
      </c>
      <c r="D15" s="18"/>
      <c r="E15" s="14"/>
      <c r="F15" s="15"/>
      <c r="G15" s="14"/>
      <c r="H15" s="15"/>
      <c r="I15" s="14"/>
      <c r="J15" s="15"/>
      <c r="K15" s="14"/>
      <c r="L15" s="15"/>
    </row>
    <row r="16" spans="1:12" ht="30">
      <c r="A16" s="24">
        <v>33</v>
      </c>
      <c r="B16" s="20" t="s">
        <v>97</v>
      </c>
      <c r="C16" s="25" t="s">
        <v>45</v>
      </c>
      <c r="D16" s="18"/>
      <c r="E16" s="14"/>
      <c r="F16" s="15"/>
      <c r="G16" s="14"/>
      <c r="H16" s="15"/>
      <c r="I16" s="14"/>
      <c r="J16" s="15"/>
      <c r="K16" s="14"/>
      <c r="L16" s="15"/>
    </row>
    <row r="17" spans="1:12" ht="30">
      <c r="A17" s="24">
        <v>34</v>
      </c>
      <c r="B17" s="224" t="s">
        <v>87</v>
      </c>
      <c r="C17" s="25" t="s">
        <v>38</v>
      </c>
      <c r="D17" s="18"/>
      <c r="E17" s="14"/>
      <c r="F17" s="15"/>
      <c r="G17" s="14"/>
      <c r="H17" s="15"/>
      <c r="I17" s="14"/>
      <c r="J17" s="15"/>
      <c r="K17" s="14"/>
      <c r="L17" s="15"/>
    </row>
    <row r="18" spans="1:12" ht="30">
      <c r="A18" s="24">
        <v>35</v>
      </c>
      <c r="B18" s="20" t="s">
        <v>94</v>
      </c>
      <c r="C18" s="25" t="s">
        <v>45</v>
      </c>
      <c r="D18" s="18"/>
      <c r="E18" s="14"/>
      <c r="F18" s="15"/>
      <c r="G18" s="14"/>
      <c r="H18" s="15"/>
      <c r="I18" s="14"/>
      <c r="J18" s="15"/>
      <c r="K18" s="14"/>
      <c r="L18" s="15"/>
    </row>
    <row r="19" spans="1:12" ht="30">
      <c r="A19" s="24">
        <v>36</v>
      </c>
      <c r="B19" s="20" t="s">
        <v>89</v>
      </c>
      <c r="C19" s="25" t="s">
        <v>45</v>
      </c>
      <c r="D19" s="18"/>
      <c r="E19" s="14"/>
      <c r="F19" s="15"/>
      <c r="G19" s="14"/>
      <c r="H19" s="15"/>
      <c r="I19" s="14"/>
      <c r="J19" s="15"/>
      <c r="K19" s="14"/>
      <c r="L19" s="15"/>
    </row>
    <row r="20" spans="1:12" ht="30">
      <c r="A20" s="24">
        <v>37</v>
      </c>
      <c r="B20" s="20" t="s">
        <v>92</v>
      </c>
      <c r="C20" s="25" t="s">
        <v>45</v>
      </c>
      <c r="D20" s="18"/>
      <c r="E20" s="14"/>
      <c r="F20" s="15"/>
      <c r="G20" s="14"/>
      <c r="H20" s="15"/>
      <c r="I20" s="14"/>
      <c r="J20" s="15"/>
      <c r="K20" s="14"/>
      <c r="L20" s="15"/>
    </row>
    <row r="21" spans="1:12" ht="30">
      <c r="A21" s="24">
        <v>38</v>
      </c>
      <c r="B21" s="20" t="s">
        <v>84</v>
      </c>
      <c r="C21" s="25" t="s">
        <v>45</v>
      </c>
      <c r="D21" s="18"/>
      <c r="E21" s="14"/>
      <c r="F21" s="15"/>
      <c r="G21" s="14"/>
      <c r="H21" s="15"/>
      <c r="I21" s="14"/>
      <c r="J21" s="15"/>
      <c r="K21" s="14"/>
      <c r="L21" s="15"/>
    </row>
    <row r="22" spans="1:12" ht="30">
      <c r="A22" s="24">
        <v>39</v>
      </c>
      <c r="B22" s="20" t="s">
        <v>96</v>
      </c>
      <c r="C22" s="25" t="s">
        <v>45</v>
      </c>
      <c r="D22" s="18"/>
      <c r="E22" s="14"/>
      <c r="F22" s="15"/>
      <c r="G22" s="14"/>
      <c r="H22" s="15"/>
      <c r="I22" s="14"/>
      <c r="J22" s="15"/>
      <c r="K22" s="14"/>
      <c r="L22" s="15"/>
    </row>
    <row r="23" spans="1:12" ht="30">
      <c r="A23" s="24">
        <v>40</v>
      </c>
      <c r="B23" s="20" t="s">
        <v>104</v>
      </c>
      <c r="C23" s="25" t="s">
        <v>43</v>
      </c>
      <c r="D23" s="18"/>
      <c r="E23" s="14"/>
      <c r="F23" s="15"/>
      <c r="G23" s="14"/>
      <c r="H23" s="15"/>
      <c r="I23" s="14"/>
      <c r="J23" s="15"/>
      <c r="K23" s="14"/>
      <c r="L23" s="15"/>
    </row>
    <row r="24" spans="1:12" ht="30">
      <c r="A24" s="24"/>
      <c r="B24" s="20"/>
      <c r="C24" s="25"/>
      <c r="D24" s="18"/>
      <c r="E24" s="14"/>
      <c r="F24" s="15"/>
      <c r="G24" s="14"/>
      <c r="H24" s="15"/>
      <c r="I24" s="14"/>
      <c r="J24" s="15"/>
      <c r="K24" s="14"/>
      <c r="L24" s="15"/>
    </row>
    <row r="25" spans="1:12" ht="30">
      <c r="A25" s="24"/>
      <c r="B25" s="20"/>
      <c r="C25" s="25"/>
      <c r="D25" s="18"/>
      <c r="E25" s="14"/>
      <c r="F25" s="15"/>
      <c r="G25" s="14"/>
      <c r="H25" s="15"/>
      <c r="I25" s="14"/>
      <c r="J25" s="15"/>
      <c r="K25" s="14"/>
      <c r="L25" s="15"/>
    </row>
  </sheetData>
  <sortState ref="A3:L23">
    <sortCondition ref="A2"/>
  </sortState>
  <phoneticPr fontId="0" type="noConversion"/>
  <conditionalFormatting sqref="F3:F25 H3:H25 J3:J25 L3:L25">
    <cfRule type="cellIs" dxfId="8" priority="8" stopIfTrue="1" operator="lessThan">
      <formula>$F$1</formula>
    </cfRule>
  </conditionalFormatting>
  <printOptions horizontalCentered="1" verticalCentered="1"/>
  <pageMargins left="7.874015748031496E-2" right="7.874015748031496E-2" top="0.39370078740157483" bottom="0.59055118110236227" header="0.51181102362204722" footer="0.51181102362204722"/>
  <pageSetup paperSize="9" orientation="landscape" r:id="rId1"/>
  <headerFooter alignWithMargins="0"/>
  <colBreaks count="1" manualBreakCount="1">
    <brk id="3" max="2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zoomScale="55" zoomScaleNormal="55" workbookViewId="0">
      <selection sqref="A1:G20"/>
    </sheetView>
  </sheetViews>
  <sheetFormatPr defaultRowHeight="13.2"/>
  <cols>
    <col min="1" max="1" width="9" customWidth="1"/>
    <col min="2" max="2" width="15.88671875" customWidth="1"/>
    <col min="3" max="3" width="48.109375" customWidth="1"/>
    <col min="4" max="4" width="32.5546875" customWidth="1"/>
    <col min="5" max="5" width="1.5546875" customWidth="1"/>
    <col min="6" max="6" width="18.88671875" style="253" customWidth="1"/>
    <col min="7" max="7" width="23.88671875" customWidth="1"/>
  </cols>
  <sheetData>
    <row r="1" spans="1:7" ht="60.75" customHeight="1" thickBot="1">
      <c r="A1" s="254"/>
      <c r="B1" s="255" t="s">
        <v>79</v>
      </c>
      <c r="C1" s="256"/>
      <c r="D1" s="255"/>
      <c r="E1" s="256"/>
      <c r="F1" s="257"/>
      <c r="G1" s="258"/>
    </row>
    <row r="2" spans="1:7" ht="95.25" customHeight="1" thickBot="1">
      <c r="A2" s="45" t="s">
        <v>12</v>
      </c>
      <c r="B2" s="45" t="s">
        <v>3</v>
      </c>
      <c r="C2" s="45" t="s">
        <v>14</v>
      </c>
      <c r="D2" s="38" t="s">
        <v>2</v>
      </c>
      <c r="E2" s="259"/>
      <c r="F2" s="260" t="s">
        <v>76</v>
      </c>
      <c r="G2" s="261" t="s">
        <v>77</v>
      </c>
    </row>
    <row r="3" spans="1:7" ht="30.75" customHeight="1" thickTop="1">
      <c r="A3" s="40">
        <f t="shared" ref="A3:A20" si="0">RANK(G3,$G$3:$G$20,1)</f>
        <v>1</v>
      </c>
      <c r="B3" s="251">
        <v>6</v>
      </c>
      <c r="C3" s="248" t="str">
        <f>VLOOKUP(B3,B!$A:$C,2,0)</f>
        <v>Bobři</v>
      </c>
      <c r="D3" s="249" t="str">
        <f>VLOOKUP(B3,B!$A:$C,3,0)</f>
        <v>4. přístav</v>
      </c>
      <c r="F3" s="263">
        <f>VLOOKUP($B3,B_všestrannost!B:O,14,0)</f>
        <v>0</v>
      </c>
      <c r="G3" s="262">
        <f t="shared" ref="G3:G20" si="1">$F$23+$F3</f>
        <v>0.47916666666666669</v>
      </c>
    </row>
    <row r="4" spans="1:7" ht="42" customHeight="1">
      <c r="A4" s="40">
        <f t="shared" si="0"/>
        <v>2</v>
      </c>
      <c r="B4" s="252">
        <v>16</v>
      </c>
      <c r="C4" s="248" t="str">
        <f>VLOOKUP(B4,B!$A:$C,2,0)</f>
        <v xml:space="preserve">Albatrosové 2B </v>
      </c>
      <c r="D4" s="249" t="str">
        <f>VLOOKUP(B4,B!$A:$C,3,0)</f>
        <v>4. přístav</v>
      </c>
      <c r="F4" s="263">
        <f>VLOOKUP($B4,B_všestrannost!B:O,14,0)</f>
        <v>3.4722222222222224E-4</v>
      </c>
      <c r="G4" s="262">
        <f t="shared" si="1"/>
        <v>0.47951388888888891</v>
      </c>
    </row>
    <row r="5" spans="1:7" ht="42" customHeight="1">
      <c r="A5" s="40">
        <f t="shared" si="0"/>
        <v>3</v>
      </c>
      <c r="B5" s="251">
        <v>13</v>
      </c>
      <c r="C5" s="248" t="str">
        <f>VLOOKUP(B5,B!$A:$C,2,0)</f>
        <v>Jeskynní trip</v>
      </c>
      <c r="D5" s="249" t="str">
        <f>VLOOKUP(B5,B!$A:$C,3,0)</f>
        <v>VTO Neptun</v>
      </c>
      <c r="F5" s="263">
        <f>VLOOKUP($B5,B_všestrannost!B:O,14,0)</f>
        <v>6.9444444444444447E-4</v>
      </c>
      <c r="G5" s="262">
        <f t="shared" si="1"/>
        <v>0.47986111111111113</v>
      </c>
    </row>
    <row r="6" spans="1:7" ht="42" customHeight="1">
      <c r="A6" s="40">
        <f t="shared" si="0"/>
        <v>4</v>
      </c>
      <c r="B6" s="252">
        <v>8</v>
      </c>
      <c r="C6" s="248" t="str">
        <f>VLOOKUP(B6,B!$A:$C,2,0)</f>
        <v>Kačka Šipanna</v>
      </c>
      <c r="D6" s="249" t="str">
        <f>VLOOKUP(B6,B!$A:$C,3,0)</f>
        <v>Mokro a Vydry</v>
      </c>
      <c r="F6" s="263">
        <f>VLOOKUP($B6,B_všestrannost!B:O,14,0)</f>
        <v>1.0416666666666667E-3</v>
      </c>
      <c r="G6" s="262">
        <f t="shared" si="1"/>
        <v>0.48020833333333335</v>
      </c>
    </row>
    <row r="7" spans="1:7" ht="42" customHeight="1">
      <c r="A7" s="40">
        <f t="shared" si="0"/>
        <v>5</v>
      </c>
      <c r="B7" s="251">
        <v>3</v>
      </c>
      <c r="C7" s="248" t="str">
        <f>VLOOKUP(B7,B!$A:$C,2,0)</f>
        <v>Albatrosové 1B</v>
      </c>
      <c r="D7" s="249" t="str">
        <f>VLOOKUP(B7,B!$A:$C,3,0)</f>
        <v>4. přístav</v>
      </c>
      <c r="F7" s="263">
        <f>VLOOKUP($B7,B_všestrannost!B:O,14,0)</f>
        <v>1.736111111111111E-3</v>
      </c>
      <c r="G7" s="262">
        <f t="shared" si="1"/>
        <v>0.48090277777777779</v>
      </c>
    </row>
    <row r="8" spans="1:7" ht="42" customHeight="1">
      <c r="A8" s="40">
        <f t="shared" si="0"/>
        <v>5</v>
      </c>
      <c r="B8" s="252">
        <v>10</v>
      </c>
      <c r="C8" s="248" t="str">
        <f>VLOOKUP(B8,B!$A:$C,2,0)</f>
        <v>Bratrstvo tygří pracky</v>
      </c>
      <c r="D8" s="249" t="str">
        <f>VLOOKUP(B8,B!$A:$C,3,0)</f>
        <v>VTO Tygři</v>
      </c>
      <c r="F8" s="263">
        <f>VLOOKUP($B8,B_všestrannost!B:O,14,0)</f>
        <v>1.736111111111111E-3</v>
      </c>
      <c r="G8" s="262">
        <f t="shared" si="1"/>
        <v>0.48090277777777779</v>
      </c>
    </row>
    <row r="9" spans="1:7" ht="42" customHeight="1">
      <c r="A9" s="40">
        <f t="shared" si="0"/>
        <v>7</v>
      </c>
      <c r="B9" s="251">
        <v>4</v>
      </c>
      <c r="C9" s="248" t="str">
        <f>VLOOKUP(B9,B!$A:$C,2,0)</f>
        <v>Šílení</v>
      </c>
      <c r="D9" s="249" t="str">
        <f>VLOOKUP(B9,B!$A:$C,3,0)</f>
        <v>DDM Praha 2</v>
      </c>
      <c r="F9" s="263">
        <f>VLOOKUP($B9,B_všestrannost!B:O,14,0)</f>
        <v>2.4305555555555556E-3</v>
      </c>
      <c r="G9" s="262">
        <f t="shared" si="1"/>
        <v>0.48159722222222223</v>
      </c>
    </row>
    <row r="10" spans="1:7" ht="42" customHeight="1">
      <c r="A10" s="40">
        <f t="shared" si="0"/>
        <v>8</v>
      </c>
      <c r="B10" s="252">
        <v>1</v>
      </c>
      <c r="C10" s="265" t="str">
        <f>VLOOKUP(B10,B!$A:$C,2,0)</f>
        <v>Otprarinochelaoringtigotilovegové</v>
      </c>
      <c r="D10" s="249" t="str">
        <f>VLOOKUP(B10,B!$A:$C,3,0)</f>
        <v>VTO Neptun</v>
      </c>
      <c r="F10" s="263">
        <f>VLOOKUP($B10,B_všestrannost!B:O,14,0)</f>
        <v>3.1249999999999997E-3</v>
      </c>
      <c r="G10" s="262">
        <f t="shared" si="1"/>
        <v>0.48229166666666667</v>
      </c>
    </row>
    <row r="11" spans="1:7" ht="42" customHeight="1">
      <c r="A11" s="40">
        <f t="shared" si="0"/>
        <v>9</v>
      </c>
      <c r="B11" s="251">
        <v>5</v>
      </c>
      <c r="C11" s="248" t="str">
        <f>VLOOKUP(B11,B!$A:$C,2,0)</f>
        <v>Fretky</v>
      </c>
      <c r="D11" s="249" t="str">
        <f>VLOOKUP(B11,B!$A:$C,3,0)</f>
        <v>Starý psi</v>
      </c>
      <c r="F11" s="263">
        <f>VLOOKUP($B11,B_všestrannost!B:O,14,0)</f>
        <v>3.8194444444444443E-3</v>
      </c>
      <c r="G11" s="262">
        <f t="shared" si="1"/>
        <v>0.48298611111111112</v>
      </c>
    </row>
    <row r="12" spans="1:7" ht="42" customHeight="1">
      <c r="A12" s="40">
        <f t="shared" si="0"/>
        <v>10</v>
      </c>
      <c r="B12" s="252">
        <v>7</v>
      </c>
      <c r="C12" s="248" t="str">
        <f>VLOOKUP(B12,B!$A:$C,2,0)</f>
        <v>Kačky</v>
      </c>
      <c r="D12" s="249" t="str">
        <f>VLOOKUP(B12,B!$A:$C,3,0)</f>
        <v>4. přístav</v>
      </c>
      <c r="F12" s="263">
        <f>VLOOKUP($B12,B_všestrannost!B:O,14,0)</f>
        <v>4.1666666666666666E-3</v>
      </c>
      <c r="G12" s="262">
        <f t="shared" si="1"/>
        <v>0.48333333333333334</v>
      </c>
    </row>
    <row r="13" spans="1:7" ht="42" customHeight="1">
      <c r="A13" s="40">
        <f t="shared" si="0"/>
        <v>11</v>
      </c>
      <c r="B13" s="251">
        <v>17</v>
      </c>
      <c r="C13" s="248" t="str">
        <f>VLOOKUP(B13,B!$A:$C,2,0)</f>
        <v>Kámen u ruky</v>
      </c>
      <c r="D13" s="249" t="str">
        <f>VLOOKUP(B13,B!$A:$C,3,0)</f>
        <v>Práčata</v>
      </c>
      <c r="F13" s="263">
        <f>VLOOKUP($B13,B_všestrannost!B:O,14,0)</f>
        <v>4.8611111111111112E-3</v>
      </c>
      <c r="G13" s="262">
        <f t="shared" si="1"/>
        <v>0.48402777777777778</v>
      </c>
    </row>
    <row r="14" spans="1:7" ht="42" customHeight="1">
      <c r="A14" s="40">
        <f t="shared" si="0"/>
        <v>12</v>
      </c>
      <c r="B14" s="252">
        <v>14</v>
      </c>
      <c r="C14" s="248" t="str">
        <f>VLOOKUP(B14,B!$A:$C,2,0)</f>
        <v>Kámen. Kde? Všude!</v>
      </c>
      <c r="D14" s="249" t="str">
        <f>VLOOKUP(B14,B!$A:$C,3,0)</f>
        <v>VTO Neptun</v>
      </c>
      <c r="F14" s="263">
        <f>VLOOKUP($B14,B_všestrannost!B:O,14,0)</f>
        <v>5.208333333333333E-3</v>
      </c>
      <c r="G14" s="262">
        <f t="shared" si="1"/>
        <v>0.484375</v>
      </c>
    </row>
    <row r="15" spans="1:7" ht="42" customHeight="1">
      <c r="A15" s="40">
        <f t="shared" si="0"/>
        <v>13</v>
      </c>
      <c r="B15" s="251">
        <v>18</v>
      </c>
      <c r="C15" s="248" t="str">
        <f>VLOOKUP(B15,B!$A:$C,2,0)</f>
        <v>Boby v útoku</v>
      </c>
      <c r="D15" s="249" t="str">
        <f>VLOOKUP(B15,B!$A:$C,3,0)</f>
        <v>Mokro, Vydry</v>
      </c>
      <c r="F15" s="263">
        <f>VLOOKUP($B15,B_všestrannost!B:O,14,0)</f>
        <v>5.5555555555555558E-3</v>
      </c>
      <c r="G15" s="262">
        <f t="shared" si="1"/>
        <v>0.48472222222222222</v>
      </c>
    </row>
    <row r="16" spans="1:7" ht="42" customHeight="1">
      <c r="A16" s="40">
        <f t="shared" si="0"/>
        <v>14</v>
      </c>
      <c r="B16" s="252">
        <v>11</v>
      </c>
      <c r="C16" s="248" t="str">
        <f>VLOOKUP(B16,B!$A:$C,2,0)</f>
        <v>Bobříci</v>
      </c>
      <c r="D16" s="249" t="str">
        <f>VLOOKUP(B16,B!$A:$C,3,0)</f>
        <v>4. přístav</v>
      </c>
      <c r="F16" s="263">
        <f>VLOOKUP($B16,B_všestrannost!B:O,14,0)</f>
        <v>5.9027777777777776E-3</v>
      </c>
      <c r="G16" s="262">
        <f t="shared" si="1"/>
        <v>0.48506944444444444</v>
      </c>
    </row>
    <row r="17" spans="1:7" ht="42" customHeight="1">
      <c r="A17" s="40">
        <f t="shared" si="0"/>
        <v>15</v>
      </c>
      <c r="B17" s="251">
        <v>12</v>
      </c>
      <c r="C17" s="248" t="str">
        <f>VLOOKUP(B17,B!$A:$C,2,0)</f>
        <v>Kámen a nohy</v>
      </c>
      <c r="D17" s="249" t="str">
        <f>VLOOKUP(B17,B!$A:$C,3,0)</f>
        <v>Práčata</v>
      </c>
      <c r="F17" s="263">
        <f>VLOOKUP($B17,B_všestrannost!B:O,14,0)</f>
        <v>6.9444444444444441E-3</v>
      </c>
      <c r="G17" s="262">
        <f t="shared" si="1"/>
        <v>0.4861111111111111</v>
      </c>
    </row>
    <row r="18" spans="1:7" ht="42" customHeight="1">
      <c r="A18" s="40">
        <f t="shared" si="0"/>
        <v>15</v>
      </c>
      <c r="B18" s="252">
        <v>15</v>
      </c>
      <c r="C18" s="248" t="str">
        <f>VLOOKUP(B18,B!$A:$C,2,0)</f>
        <v>Garfieldi</v>
      </c>
      <c r="D18" s="249" t="str">
        <f>VLOOKUP(B18,B!$A:$C,3,0)</f>
        <v>Lvíčata</v>
      </c>
      <c r="F18" s="263">
        <f>VLOOKUP($B18,B_všestrannost!B:O,14,0)</f>
        <v>6.9444444444444441E-3</v>
      </c>
      <c r="G18" s="262">
        <f t="shared" si="1"/>
        <v>0.4861111111111111</v>
      </c>
    </row>
    <row r="19" spans="1:7" ht="42" customHeight="1">
      <c r="A19" s="40">
        <f t="shared" si="0"/>
        <v>17</v>
      </c>
      <c r="B19" s="251">
        <v>2</v>
      </c>
      <c r="C19" s="248" t="str">
        <f>VLOOKUP(B19,B!$A:$C,2,0)</f>
        <v>Retardi</v>
      </c>
      <c r="D19" s="249" t="str">
        <f>VLOOKUP(B19,B!$A:$C,3,0)</f>
        <v>Lvíčata</v>
      </c>
      <c r="F19" s="263">
        <f>VLOOKUP($B19,B_všestrannost!B:O,14,0)</f>
        <v>7.2916666666666659E-3</v>
      </c>
      <c r="G19" s="262">
        <f t="shared" si="1"/>
        <v>0.48645833333333333</v>
      </c>
    </row>
    <row r="20" spans="1:7" ht="42" customHeight="1">
      <c r="A20" s="40">
        <f t="shared" si="0"/>
        <v>18</v>
      </c>
      <c r="B20" s="252">
        <v>9</v>
      </c>
      <c r="C20" s="248" t="str">
        <f>VLOOKUP(B20,B!$A:$C,2,0)</f>
        <v>Luda</v>
      </c>
      <c r="D20" s="249" t="str">
        <f>VLOOKUP(B20,B!$A:$C,3,0)</f>
        <v>VTO Regenti</v>
      </c>
      <c r="F20" s="263">
        <f>VLOOKUP($B20,B_všestrannost!B:O,14,0)</f>
        <v>8.3333333333333332E-3</v>
      </c>
      <c r="G20" s="262">
        <f t="shared" si="1"/>
        <v>0.48750000000000004</v>
      </c>
    </row>
    <row r="21" spans="1:7" ht="42" customHeight="1"/>
    <row r="22" spans="1:7" ht="42" customHeight="1"/>
    <row r="23" spans="1:7" ht="42" customHeight="1">
      <c r="D23" s="250" t="s">
        <v>77</v>
      </c>
      <c r="F23" s="266">
        <v>0.47916666666666669</v>
      </c>
    </row>
    <row r="24" spans="1:7" ht="42" customHeight="1"/>
    <row r="25" spans="1:7" ht="42" customHeight="1"/>
    <row r="26" spans="1:7" ht="42" customHeight="1"/>
    <row r="27" spans="1:7" ht="42" customHeight="1"/>
    <row r="28" spans="1:7" ht="42" customHeight="1"/>
    <row r="29" spans="1:7" ht="42" customHeight="1"/>
    <row r="30" spans="1:7" ht="42" customHeight="1"/>
    <row r="31" spans="1:7" ht="42" customHeight="1"/>
    <row r="32" spans="1:7" ht="42" customHeight="1"/>
    <row r="33" ht="42" customHeight="1"/>
    <row r="34" ht="42" customHeight="1"/>
  </sheetData>
  <sortState ref="A3:G20">
    <sortCondition ref="A3"/>
  </sortState>
  <pageMargins left="0.70866141732283472" right="0.70866141732283472" top="0.78740157480314965" bottom="0.78740157480314965" header="0.31496062992125984" footer="0.31496062992125984"/>
  <pageSetup paperSize="9" scale="4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zoomScale="70" zoomScaleSheetLayoutView="70" workbookViewId="0">
      <selection activeCell="D24" sqref="D24"/>
    </sheetView>
  </sheetViews>
  <sheetFormatPr defaultColWidth="9.109375" defaultRowHeight="15.6"/>
  <cols>
    <col min="1" max="1" width="8.33203125" style="13" customWidth="1"/>
    <col min="2" max="2" width="9.44140625" style="4" customWidth="1"/>
    <col min="3" max="3" width="49.88671875" style="1" customWidth="1"/>
    <col min="4" max="4" width="42.88671875" style="3" customWidth="1"/>
    <col min="5" max="5" width="21.6640625" style="9" hidden="1" customWidth="1"/>
    <col min="6" max="6" width="25.109375" style="9" customWidth="1"/>
    <col min="7" max="7" width="9.109375" style="9"/>
    <col min="8" max="8" width="20.88671875" style="9" customWidth="1"/>
    <col min="9" max="16384" width="9.109375" style="9"/>
  </cols>
  <sheetData>
    <row r="1" spans="1:6" ht="80.25" customHeight="1">
      <c r="A1" s="193" t="s">
        <v>20</v>
      </c>
      <c r="B1" s="193"/>
      <c r="C1" s="193"/>
      <c r="D1" s="193"/>
      <c r="E1" s="193"/>
      <c r="F1" s="193"/>
    </row>
    <row r="2" spans="1:6" ht="19.5" customHeight="1" thickBot="1">
      <c r="A2" s="60"/>
      <c r="B2" s="60"/>
      <c r="C2" s="60"/>
      <c r="D2" s="60"/>
      <c r="E2" s="60"/>
      <c r="F2" s="60"/>
    </row>
    <row r="3" spans="1:6" s="10" customFormat="1" ht="46.2" thickBot="1">
      <c r="A3" s="50" t="s">
        <v>12</v>
      </c>
      <c r="B3" s="51" t="s">
        <v>3</v>
      </c>
      <c r="C3" s="52" t="s">
        <v>1</v>
      </c>
      <c r="D3" s="52" t="s">
        <v>2</v>
      </c>
      <c r="E3" s="151" t="s">
        <v>48</v>
      </c>
      <c r="F3" s="151" t="s">
        <v>65</v>
      </c>
    </row>
    <row r="4" spans="1:6" ht="25.2" thickTop="1">
      <c r="A4" s="40">
        <f t="shared" ref="A4:A24" si="0">RANK(F4,$F$4:$F$24,1)</f>
        <v>1</v>
      </c>
      <c r="B4" s="246">
        <v>24</v>
      </c>
      <c r="C4" s="245" t="str">
        <f>VLOOKUP(B4,A!A:C,2,0)</f>
        <v>Jedem Boby</v>
      </c>
      <c r="D4" s="243" t="str">
        <f>VLOOKUP(B4,A!A:C,3,0)</f>
        <v>Mokro a Vydry</v>
      </c>
      <c r="E4" s="152" t="s">
        <v>49</v>
      </c>
      <c r="F4" s="169">
        <f>VLOOKUP(B4,Asjezd!B:J,6,0)</f>
        <v>0.7096527777777778</v>
      </c>
    </row>
    <row r="5" spans="1:6" ht="24.6">
      <c r="A5" s="40">
        <f t="shared" si="0"/>
        <v>2</v>
      </c>
      <c r="B5" s="246">
        <v>40</v>
      </c>
      <c r="C5" s="245" t="str">
        <f>VLOOKUP(B5,A!A:C,2,0)</f>
        <v>Rychlý šípy</v>
      </c>
      <c r="D5" s="244" t="str">
        <f>VLOOKUP(B5,A!A:C,3,0)</f>
        <v>Starý psi</v>
      </c>
      <c r="E5" s="152" t="s">
        <v>49</v>
      </c>
      <c r="F5" s="169">
        <f>VLOOKUP(B5,Asjezd!B:J,6,0)</f>
        <v>0.71232638888888899</v>
      </c>
    </row>
    <row r="6" spans="1:6" ht="24.6">
      <c r="A6" s="40">
        <f t="shared" si="0"/>
        <v>3</v>
      </c>
      <c r="B6" s="246">
        <v>34</v>
      </c>
      <c r="C6" s="245" t="str">
        <f>VLOOKUP(B6,A!A:C,2,0)</f>
        <v>Hele mamut, hele večeře</v>
      </c>
      <c r="D6" s="244" t="str">
        <f>VLOOKUP(B6,A!A:C,3,0)</f>
        <v>VTO Neptun</v>
      </c>
      <c r="E6" s="152" t="s">
        <v>49</v>
      </c>
      <c r="F6" s="169">
        <f>VLOOKUP(B6,Asjezd!B:J,6,0)</f>
        <v>0.71258101851851852</v>
      </c>
    </row>
    <row r="7" spans="1:6" ht="24.6">
      <c r="A7" s="40">
        <f t="shared" si="0"/>
        <v>4</v>
      </c>
      <c r="B7" s="246">
        <v>20</v>
      </c>
      <c r="C7" s="245" t="str">
        <f>VLOOKUP(B7,A!A:C,2,0)</f>
        <v>Kameňáci</v>
      </c>
      <c r="D7" s="244" t="str">
        <f>VLOOKUP(B7,A!A:C,3,0)</f>
        <v>DDM Praha 2</v>
      </c>
      <c r="E7" s="152" t="s">
        <v>49</v>
      </c>
      <c r="F7" s="169">
        <f>VLOOKUP(B7,Asjezd!B:J,6,0)</f>
        <v>0.71311342592592597</v>
      </c>
    </row>
    <row r="8" spans="1:6" ht="24.6">
      <c r="A8" s="40">
        <f t="shared" si="0"/>
        <v>5</v>
      </c>
      <c r="B8" s="246">
        <v>38</v>
      </c>
      <c r="C8" s="245" t="str">
        <f>VLOOKUP(B8,A!A:C,2,0)</f>
        <v>Albatrosové</v>
      </c>
      <c r="D8" s="244" t="str">
        <f>VLOOKUP(B8,A!A:C,3,0)</f>
        <v>4. přístav</v>
      </c>
      <c r="E8" s="152"/>
      <c r="F8" s="169">
        <f>VLOOKUP(B8,Asjezd!B:J,6,0)</f>
        <v>0.71379629629629626</v>
      </c>
    </row>
    <row r="9" spans="1:6" ht="24.6">
      <c r="A9" s="40">
        <f t="shared" si="0"/>
        <v>6</v>
      </c>
      <c r="B9" s="246">
        <v>32</v>
      </c>
      <c r="C9" s="245" t="str">
        <f>VLOOKUP(B9,A!A:C,2,0)</f>
        <v>Racek 5</v>
      </c>
      <c r="D9" s="244" t="str">
        <f>VLOOKUP(B9,A!A:C,3,0)</f>
        <v>4. přístav</v>
      </c>
      <c r="E9" s="152" t="s">
        <v>49</v>
      </c>
      <c r="F9" s="169">
        <f>VLOOKUP(B9,Asjezd!B:J,6,0)</f>
        <v>0.71857638888888886</v>
      </c>
    </row>
    <row r="10" spans="1:6" ht="24.6">
      <c r="A10" s="40">
        <f t="shared" si="0"/>
        <v>7</v>
      </c>
      <c r="B10" s="246">
        <v>30</v>
      </c>
      <c r="C10" s="245" t="str">
        <f>VLOOKUP(B10,A!A:C,2,0)</f>
        <v>Pravěké pádlo</v>
      </c>
      <c r="D10" s="244" t="str">
        <f>VLOOKUP(B10,A!A:C,3,0)</f>
        <v>VTO Regenti</v>
      </c>
      <c r="E10" s="152" t="s">
        <v>49</v>
      </c>
      <c r="F10" s="169">
        <f>VLOOKUP(B10,Asjezd!B:J,6,0)</f>
        <v>0.71918981481481481</v>
      </c>
    </row>
    <row r="11" spans="1:6" ht="24.6">
      <c r="A11" s="40">
        <f t="shared" si="0"/>
        <v>8</v>
      </c>
      <c r="B11" s="246">
        <v>23</v>
      </c>
      <c r="C11" s="245" t="str">
        <f>VLOOKUP(B11,A!A:C,2,0)</f>
        <v>Vlhký pyškůtek</v>
      </c>
      <c r="D11" s="244" t="str">
        <f>VLOOKUP(B11,A!A:C,3,0)</f>
        <v>VTO Tygři</v>
      </c>
      <c r="E11" s="152" t="s">
        <v>49</v>
      </c>
      <c r="F11" s="169">
        <f>VLOOKUP(B11,Asjezd!B:J,6,0)</f>
        <v>0.71938657407407414</v>
      </c>
    </row>
    <row r="12" spans="1:6" ht="24.6">
      <c r="A12" s="40">
        <f t="shared" si="0"/>
        <v>9</v>
      </c>
      <c r="B12" s="246">
        <v>28</v>
      </c>
      <c r="C12" s="245" t="str">
        <f>VLOOKUP(B12,A!A:C,2,0)</f>
        <v>Želvičky</v>
      </c>
      <c r="D12" s="244" t="str">
        <f>VLOOKUP(B12,A!A:C,3,0)</f>
        <v>4. přístav</v>
      </c>
      <c r="E12" s="152" t="s">
        <v>49</v>
      </c>
      <c r="F12" s="169">
        <f>VLOOKUP(B12,Asjezd!B:J,6,0)</f>
        <v>0.72160879629629626</v>
      </c>
    </row>
    <row r="13" spans="1:6" ht="24.6">
      <c r="A13" s="40">
        <f t="shared" si="0"/>
        <v>10</v>
      </c>
      <c r="B13" s="246">
        <v>36</v>
      </c>
      <c r="C13" s="245" t="str">
        <f>VLOOKUP(B13,A!A:C,2,0)</f>
        <v>Želvy</v>
      </c>
      <c r="D13" s="244" t="str">
        <f>VLOOKUP(B13,A!A:C,3,0)</f>
        <v>4. přístav</v>
      </c>
      <c r="E13" s="152"/>
      <c r="F13" s="169">
        <f>VLOOKUP(B13,Asjezd!B:J,6,0)</f>
        <v>0.72175925925925932</v>
      </c>
    </row>
    <row r="14" spans="1:6" ht="24.6">
      <c r="A14" s="40">
        <f t="shared" si="0"/>
        <v>11</v>
      </c>
      <c r="B14" s="246">
        <v>25</v>
      </c>
      <c r="C14" s="245" t="str">
        <f>VLOOKUP(B14,A!A:C,2,0)</f>
        <v>Dráček a 3 princezny</v>
      </c>
      <c r="D14" s="244" t="str">
        <f>VLOOKUP(B14,A!A:C,3,0)</f>
        <v>Mokro,Vydry,Tygři</v>
      </c>
      <c r="E14" s="152" t="s">
        <v>49</v>
      </c>
      <c r="F14" s="169">
        <f>VLOOKUP(B14,Asjezd!B:J,6,0)</f>
        <v>0.72356481481481483</v>
      </c>
    </row>
    <row r="15" spans="1:6" ht="24.6">
      <c r="A15" s="40">
        <f t="shared" si="0"/>
        <v>12</v>
      </c>
      <c r="B15" s="246">
        <v>29</v>
      </c>
      <c r="C15" s="245" t="str">
        <f>VLOOKUP(B15,A!A:C,2,0)</f>
        <v>Ohnivé šípy</v>
      </c>
      <c r="D15" s="244" t="str">
        <f>VLOOKUP(B15,A!A:C,3,0)</f>
        <v>4. přístav Bobři</v>
      </c>
      <c r="E15" s="152" t="s">
        <v>49</v>
      </c>
      <c r="F15" s="169">
        <f>VLOOKUP(B15,Asjezd!B:J,6,0)</f>
        <v>0.72387731481481488</v>
      </c>
    </row>
    <row r="16" spans="1:6" ht="24.6">
      <c r="A16" s="40">
        <f t="shared" si="0"/>
        <v>13</v>
      </c>
      <c r="B16" s="246">
        <v>33</v>
      </c>
      <c r="C16" s="245" t="str">
        <f>VLOOKUP(B16,A!A:C,2,0)</f>
        <v>Racek 4</v>
      </c>
      <c r="D16" s="244" t="str">
        <f>VLOOKUP(B16,A!A:C,3,0)</f>
        <v>4. přístav</v>
      </c>
      <c r="E16" s="152" t="s">
        <v>49</v>
      </c>
      <c r="F16" s="169">
        <f>VLOOKUP(B16,Asjezd!B:J,6,0)</f>
        <v>0.72444444444444445</v>
      </c>
    </row>
    <row r="17" spans="1:6" ht="24.6">
      <c r="A17" s="40">
        <f t="shared" si="0"/>
        <v>14</v>
      </c>
      <c r="B17" s="246">
        <v>26</v>
      </c>
      <c r="C17" s="245" t="str">
        <f>VLOOKUP(B17,A!A:C,2,0)</f>
        <v>Já nevím</v>
      </c>
      <c r="D17" s="244" t="str">
        <f>VLOOKUP(B17,A!A:C,3,0)</f>
        <v>VTO Neptun</v>
      </c>
      <c r="E17" s="152" t="s">
        <v>49</v>
      </c>
      <c r="F17" s="169">
        <f>VLOOKUP(B17,Asjezd!B:J,6,0)</f>
        <v>0.72480324074074076</v>
      </c>
    </row>
    <row r="18" spans="1:6" ht="24.6">
      <c r="A18" s="40">
        <f t="shared" si="0"/>
        <v>15</v>
      </c>
      <c r="B18" s="246">
        <v>35</v>
      </c>
      <c r="C18" s="245" t="str">
        <f>VLOOKUP(B18,A!A:C,2,0)</f>
        <v>Racek 2</v>
      </c>
      <c r="D18" s="244" t="str">
        <f>VLOOKUP(B18,A!A:C,3,0)</f>
        <v>4. přístav</v>
      </c>
      <c r="E18" s="152" t="s">
        <v>49</v>
      </c>
      <c r="F18" s="169">
        <f>VLOOKUP(B18,Asjezd!B:J,6,0)</f>
        <v>0.72622685185185187</v>
      </c>
    </row>
    <row r="19" spans="1:6" ht="24.6">
      <c r="A19" s="40">
        <f t="shared" si="0"/>
        <v>16</v>
      </c>
      <c r="B19" s="246">
        <v>22</v>
      </c>
      <c r="C19" s="245" t="str">
        <f>VLOOKUP(B19,A!A:C,2,0)</f>
        <v>Veleneptun</v>
      </c>
      <c r="D19" s="244" t="str">
        <f>VLOOKUP(B19,A!A:C,3,0)</f>
        <v>VTO Neptun</v>
      </c>
      <c r="E19" s="152" t="s">
        <v>49</v>
      </c>
      <c r="F19" s="169">
        <f>VLOOKUP(B19,Asjezd!B:J,6,0)</f>
        <v>0.72721064814814806</v>
      </c>
    </row>
    <row r="20" spans="1:6" ht="24.6">
      <c r="A20" s="40">
        <f t="shared" si="0"/>
        <v>17</v>
      </c>
      <c r="B20" s="246">
        <v>21</v>
      </c>
      <c r="C20" s="245" t="str">
        <f>VLOOKUP(B20,A!A:C,2,0)</f>
        <v>Rychlí špunti</v>
      </c>
      <c r="D20" s="244" t="str">
        <f>VLOOKUP(B20,A!A:C,3,0)</f>
        <v>Starý psi</v>
      </c>
      <c r="E20" s="152" t="s">
        <v>49</v>
      </c>
      <c r="F20" s="169">
        <f>VLOOKUP(B20,Asjezd!B:J,6,0)</f>
        <v>0.72796296296296292</v>
      </c>
    </row>
    <row r="21" spans="1:6" ht="24.6">
      <c r="A21" s="40">
        <f t="shared" si="0"/>
        <v>18</v>
      </c>
      <c r="B21" s="246">
        <v>39</v>
      </c>
      <c r="C21" s="245" t="str">
        <f>VLOOKUP(B21,A!A:C,2,0)</f>
        <v>Racek 3</v>
      </c>
      <c r="D21" s="244" t="str">
        <f>VLOOKUP(B21,A!A:C,3,0)</f>
        <v>4. přístav</v>
      </c>
      <c r="E21" s="152"/>
      <c r="F21" s="169">
        <f>VLOOKUP(B21,Asjezd!B:J,6,0)</f>
        <v>0.72923611111111108</v>
      </c>
    </row>
    <row r="22" spans="1:6" ht="24.6">
      <c r="A22" s="40">
        <f t="shared" si="0"/>
        <v>19</v>
      </c>
      <c r="B22" s="246">
        <v>31</v>
      </c>
      <c r="C22" s="245" t="str">
        <f>VLOOKUP(B22,A!A:C,2,0)</f>
        <v>Tučňáci</v>
      </c>
      <c r="D22" s="244" t="str">
        <f>VLOOKUP(B22,A!A:C,3,0)</f>
        <v>Lvíčata</v>
      </c>
      <c r="E22" s="152" t="s">
        <v>49</v>
      </c>
      <c r="F22" s="169">
        <f>VLOOKUP(B22,Asjezd!B:J,6,0)</f>
        <v>0.74097222222222225</v>
      </c>
    </row>
    <row r="23" spans="1:6" ht="24.6">
      <c r="A23" s="40">
        <f t="shared" si="0"/>
        <v>20</v>
      </c>
      <c r="B23" s="246">
        <v>37</v>
      </c>
      <c r="C23" s="245" t="str">
        <f>VLOOKUP(B23,A!A:C,2,0)</f>
        <v>Želvušky</v>
      </c>
      <c r="D23" s="244" t="str">
        <f>VLOOKUP(B23,A!A:C,3,0)</f>
        <v>4. přístav</v>
      </c>
      <c r="E23" s="152"/>
      <c r="F23" s="169">
        <f>VLOOKUP(B23,Asjezd!B:J,6,0)</f>
        <v>0.74450231481481488</v>
      </c>
    </row>
    <row r="24" spans="1:6" ht="24.6">
      <c r="A24" s="40">
        <f t="shared" si="0"/>
        <v>21</v>
      </c>
      <c r="B24" s="246">
        <v>27</v>
      </c>
      <c r="C24" s="245" t="str">
        <f>VLOOKUP(B24,A!A:C,2,0)</f>
        <v>Racek 1</v>
      </c>
      <c r="D24" s="244" t="str">
        <f>VLOOKUP(B24,A!A:C,3,0)</f>
        <v>4. přístav</v>
      </c>
      <c r="E24" s="152" t="s">
        <v>49</v>
      </c>
      <c r="F24" s="169">
        <f>VLOOKUP(B24,Asjezd!B:J,6,0)</f>
        <v>0.76312500000000005</v>
      </c>
    </row>
    <row r="25" spans="1:6" ht="60">
      <c r="A25" s="94"/>
    </row>
  </sheetData>
  <autoFilter ref="A3:O3"/>
  <sortState ref="A4:F24">
    <sortCondition ref="A4"/>
  </sortState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view="pageBreakPreview" zoomScale="70" zoomScaleSheetLayoutView="70" workbookViewId="0">
      <selection sqref="A1:J24"/>
    </sheetView>
  </sheetViews>
  <sheetFormatPr defaultColWidth="9.109375" defaultRowHeight="13.2"/>
  <cols>
    <col min="1" max="2" width="9.33203125" style="9" bestFit="1" customWidth="1"/>
    <col min="3" max="3" width="36.44140625" style="9" customWidth="1"/>
    <col min="4" max="4" width="27.88671875" style="9" customWidth="1"/>
    <col min="5" max="5" width="14.5546875" style="9" customWidth="1"/>
    <col min="6" max="6" width="17.33203125" style="9" customWidth="1"/>
    <col min="7" max="7" width="15.88671875" style="9" customWidth="1"/>
    <col min="8" max="8" width="16.5546875" style="9" hidden="1" customWidth="1"/>
    <col min="9" max="10" width="16.5546875" style="9" customWidth="1"/>
    <col min="11" max="11" width="9.109375" style="9"/>
    <col min="12" max="12" width="20.88671875" style="9" customWidth="1"/>
    <col min="13" max="16384" width="9.109375" style="9"/>
  </cols>
  <sheetData>
    <row r="1" spans="1:10" ht="70.8" customHeight="1">
      <c r="A1" s="289" t="s">
        <v>192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4.8" customHeight="1" thickBot="1">
      <c r="A2" s="60"/>
      <c r="B2" s="60"/>
      <c r="C2" s="60"/>
      <c r="D2" s="60"/>
      <c r="E2" s="156"/>
      <c r="F2" s="60"/>
      <c r="G2" s="60"/>
      <c r="H2" s="156"/>
      <c r="I2" s="157"/>
      <c r="J2" s="60"/>
    </row>
    <row r="3" spans="1:10" s="10" customFormat="1" ht="46.2" thickBot="1">
      <c r="A3" s="50" t="s">
        <v>12</v>
      </c>
      <c r="B3" s="51" t="s">
        <v>3</v>
      </c>
      <c r="C3" s="52" t="s">
        <v>1</v>
      </c>
      <c r="D3" s="52" t="s">
        <v>2</v>
      </c>
      <c r="E3" s="52" t="s">
        <v>63</v>
      </c>
      <c r="F3" s="52" t="s">
        <v>17</v>
      </c>
      <c r="G3" s="52" t="s">
        <v>18</v>
      </c>
      <c r="H3" s="52" t="s">
        <v>64</v>
      </c>
      <c r="I3" s="189" t="s">
        <v>27</v>
      </c>
      <c r="J3" s="54" t="s">
        <v>21</v>
      </c>
    </row>
    <row r="4" spans="1:10" ht="30.6" thickTop="1">
      <c r="A4" s="40">
        <f t="shared" ref="A4:A24" si="0">RANK(J4,$J$4:$J$24,1)</f>
        <v>1</v>
      </c>
      <c r="B4" s="42">
        <v>20</v>
      </c>
      <c r="C4" s="112" t="str">
        <f>VLOOKUP(B4,A!A:C,2,0)</f>
        <v>Kameňáci</v>
      </c>
      <c r="D4" s="102" t="str">
        <f>VLOOKUP(B4,A!A:C,3,0)</f>
        <v>DDM Praha 2</v>
      </c>
      <c r="E4" s="168">
        <f>VLOOKUP($B4,A_všestrannost!B:P,14,0)</f>
        <v>3.645833333333333E-3</v>
      </c>
      <c r="F4" s="113">
        <f t="shared" ref="F4:F24" si="1">$F$26+$E4</f>
        <v>0.68072916666666672</v>
      </c>
      <c r="G4" s="114">
        <v>0.71311342592592597</v>
      </c>
      <c r="H4" s="108">
        <v>0</v>
      </c>
      <c r="I4" s="104">
        <f>VLOOKUP(B4,'branky A'!A:F,2,0)</f>
        <v>0</v>
      </c>
      <c r="J4" s="111">
        <f t="shared" ref="J4:J24" si="2">G4-F4+I4</f>
        <v>3.2384259259259252E-2</v>
      </c>
    </row>
    <row r="5" spans="1:10" ht="30">
      <c r="A5" s="40">
        <f t="shared" si="0"/>
        <v>2</v>
      </c>
      <c r="B5" s="42">
        <v>40</v>
      </c>
      <c r="C5" s="112" t="str">
        <f>VLOOKUP(B5,A!A:C,2,0)</f>
        <v>Rychlý šípy</v>
      </c>
      <c r="D5" s="107" t="str">
        <f>VLOOKUP(B5,A!A:C,3,0)</f>
        <v>Starý psi</v>
      </c>
      <c r="E5" s="168">
        <f>VLOOKUP($B5,A_všestrannost!B:P,14,0)</f>
        <v>2.7314814814814819E-3</v>
      </c>
      <c r="F5" s="113">
        <f t="shared" si="1"/>
        <v>0.67981481481481487</v>
      </c>
      <c r="G5" s="114">
        <v>0.71232638888888899</v>
      </c>
      <c r="H5" s="109"/>
      <c r="I5" s="104">
        <f>VLOOKUP(B5,'branky A'!A:F,2,0)</f>
        <v>0</v>
      </c>
      <c r="J5" s="111">
        <f t="shared" si="2"/>
        <v>3.2511574074074123E-2</v>
      </c>
    </row>
    <row r="6" spans="1:10" ht="30">
      <c r="A6" s="40">
        <f t="shared" si="0"/>
        <v>3</v>
      </c>
      <c r="B6" s="42">
        <v>24</v>
      </c>
      <c r="C6" s="112" t="str">
        <f>VLOOKUP(B6,A!A:C,2,0)</f>
        <v>Jedem Boby</v>
      </c>
      <c r="D6" s="107" t="str">
        <f>VLOOKUP(B6,A!A:C,3,0)</f>
        <v>Mokro a Vydry</v>
      </c>
      <c r="E6" s="168">
        <f>VLOOKUP($B6,A_všestrannost!B:P,14,0)</f>
        <v>0</v>
      </c>
      <c r="F6" s="113">
        <f t="shared" si="1"/>
        <v>0.67708333333333337</v>
      </c>
      <c r="G6" s="114">
        <v>0.7096527777777778</v>
      </c>
      <c r="H6" s="104">
        <v>0</v>
      </c>
      <c r="I6" s="104">
        <f>VLOOKUP(B6,'branky A'!A:F,2,0)</f>
        <v>6.9444444444444447E-4</v>
      </c>
      <c r="J6" s="111">
        <f t="shared" si="2"/>
        <v>3.3263888888888871E-2</v>
      </c>
    </row>
    <row r="7" spans="1:10" ht="30">
      <c r="A7" s="40">
        <f t="shared" si="0"/>
        <v>4</v>
      </c>
      <c r="B7" s="42">
        <v>32</v>
      </c>
      <c r="C7" s="112" t="str">
        <f>VLOOKUP(B7,A!A:C,2,0)</f>
        <v>Racek 5</v>
      </c>
      <c r="D7" s="107" t="str">
        <f>VLOOKUP(B7,A!A:C,3,0)</f>
        <v>4. přístav</v>
      </c>
      <c r="E7" s="168">
        <f>VLOOKUP($B7,A_všestrannost!B:P,14,0)</f>
        <v>8.1944444444444452E-3</v>
      </c>
      <c r="F7" s="113">
        <f t="shared" si="1"/>
        <v>0.68527777777777776</v>
      </c>
      <c r="G7" s="114">
        <v>0.71857638888888886</v>
      </c>
      <c r="H7" s="109">
        <v>6.9444444444444447E-4</v>
      </c>
      <c r="I7" s="104">
        <f>VLOOKUP(B7,'branky A'!A:F,2,0)</f>
        <v>0</v>
      </c>
      <c r="J7" s="111">
        <f t="shared" si="2"/>
        <v>3.3298611111111098E-2</v>
      </c>
    </row>
    <row r="8" spans="1:10" ht="30">
      <c r="A8" s="40">
        <f t="shared" si="0"/>
        <v>5</v>
      </c>
      <c r="B8" s="42">
        <v>38</v>
      </c>
      <c r="C8" s="112" t="str">
        <f>VLOOKUP(B8,A!A:C,2,0)</f>
        <v>Albatrosové</v>
      </c>
      <c r="D8" s="107" t="str">
        <f>VLOOKUP(B8,A!A:C,3,0)</f>
        <v>4. přístav</v>
      </c>
      <c r="E8" s="168">
        <f>VLOOKUP($B8,A_všestrannost!B:P,14,0)</f>
        <v>3.9467592592592592E-3</v>
      </c>
      <c r="F8" s="113">
        <f t="shared" si="1"/>
        <v>0.68103009259259262</v>
      </c>
      <c r="G8" s="114">
        <v>0.71379629629629626</v>
      </c>
      <c r="H8" s="104"/>
      <c r="I8" s="104">
        <f>VLOOKUP(B8,'branky A'!A:F,2,0)</f>
        <v>6.9444444444444447E-4</v>
      </c>
      <c r="J8" s="111">
        <f t="shared" si="2"/>
        <v>3.3460648148148087E-2</v>
      </c>
    </row>
    <row r="9" spans="1:10" ht="30">
      <c r="A9" s="40">
        <f t="shared" si="0"/>
        <v>6</v>
      </c>
      <c r="B9" s="42">
        <v>34</v>
      </c>
      <c r="C9" s="102" t="str">
        <f>VLOOKUP(B9,A!A:C,2,0)</f>
        <v>Hele mamut, hele večeře</v>
      </c>
      <c r="D9" s="107" t="str">
        <f>VLOOKUP(B9,A!A:C,3,0)</f>
        <v>VTO Neptun</v>
      </c>
      <c r="E9" s="168">
        <f>VLOOKUP($B9,A_všestrannost!B:P,14,0)</f>
        <v>3.3333333333333335E-3</v>
      </c>
      <c r="F9" s="113">
        <f t="shared" si="1"/>
        <v>0.68041666666666667</v>
      </c>
      <c r="G9" s="114">
        <v>0.71258101851851852</v>
      </c>
      <c r="H9" s="109">
        <v>6.9444444444444447E-4</v>
      </c>
      <c r="I9" s="104">
        <f>VLOOKUP(B9,'branky A'!A:F,2,0)</f>
        <v>1.3888888888888889E-3</v>
      </c>
      <c r="J9" s="111">
        <f t="shared" si="2"/>
        <v>3.3553240740740738E-2</v>
      </c>
    </row>
    <row r="10" spans="1:10" ht="30">
      <c r="A10" s="40">
        <f t="shared" si="0"/>
        <v>7</v>
      </c>
      <c r="B10" s="42">
        <v>23</v>
      </c>
      <c r="C10" s="112" t="str">
        <f>VLOOKUP(B10,A!A:C,2,0)</f>
        <v>Vlhký pyškůtek</v>
      </c>
      <c r="D10" s="107" t="str">
        <f>VLOOKUP(B10,A!A:C,3,0)</f>
        <v>VTO Tygři</v>
      </c>
      <c r="E10" s="168">
        <f>VLOOKUP($B10,A_všestrannost!B:P,14,0)</f>
        <v>6.6782407407407415E-3</v>
      </c>
      <c r="F10" s="113">
        <f t="shared" si="1"/>
        <v>0.68376157407407412</v>
      </c>
      <c r="G10" s="114">
        <v>0.71938657407407414</v>
      </c>
      <c r="H10" s="104">
        <v>0</v>
      </c>
      <c r="I10" s="104">
        <f>VLOOKUP(B10,'branky A'!A:F,2,0)</f>
        <v>1.3888888888888889E-3</v>
      </c>
      <c r="J10" s="111">
        <f t="shared" si="2"/>
        <v>3.7013888888888909E-2</v>
      </c>
    </row>
    <row r="11" spans="1:10" ht="30">
      <c r="A11" s="40">
        <f t="shared" si="0"/>
        <v>8</v>
      </c>
      <c r="B11" s="42">
        <v>30</v>
      </c>
      <c r="C11" s="112" t="str">
        <f>VLOOKUP(B11,A!A:C,2,0)</f>
        <v>Pravěké pádlo</v>
      </c>
      <c r="D11" s="107" t="str">
        <f>VLOOKUP(B11,A!A:C,3,0)</f>
        <v>VTO Regenti</v>
      </c>
      <c r="E11" s="168">
        <f>VLOOKUP($B11,A_všestrannost!B:P,14,0)</f>
        <v>4.8611111111111112E-3</v>
      </c>
      <c r="F11" s="113">
        <f t="shared" si="1"/>
        <v>0.68194444444444446</v>
      </c>
      <c r="G11" s="114">
        <v>0.71918981481481481</v>
      </c>
      <c r="H11" s="109">
        <v>6.9444444444444447E-4</v>
      </c>
      <c r="I11" s="104">
        <f>VLOOKUP(B11,'branky A'!A:F,2,0)</f>
        <v>1.3888888888888889E-3</v>
      </c>
      <c r="J11" s="111">
        <f t="shared" si="2"/>
        <v>3.8634259259259236E-2</v>
      </c>
    </row>
    <row r="12" spans="1:10" ht="30">
      <c r="A12" s="40">
        <f t="shared" si="0"/>
        <v>9</v>
      </c>
      <c r="B12" s="42">
        <v>33</v>
      </c>
      <c r="C12" s="112" t="str">
        <f>VLOOKUP(B12,A!A:C,2,0)</f>
        <v>Racek 4</v>
      </c>
      <c r="D12" s="107" t="str">
        <f>VLOOKUP(B12,A!A:C,3,0)</f>
        <v>4. přístav</v>
      </c>
      <c r="E12" s="168">
        <f>VLOOKUP($B12,A_všestrannost!B:P,14,0)</f>
        <v>9.4097222222222238E-3</v>
      </c>
      <c r="F12" s="113">
        <f t="shared" si="1"/>
        <v>0.68649305555555562</v>
      </c>
      <c r="G12" s="114">
        <v>0.72444444444444445</v>
      </c>
      <c r="H12" s="104">
        <v>0</v>
      </c>
      <c r="I12" s="104">
        <f>VLOOKUP(B12,'branky A'!A:F,2,0)</f>
        <v>6.9444444444444447E-4</v>
      </c>
      <c r="J12" s="111">
        <f t="shared" si="2"/>
        <v>3.8645833333333268E-2</v>
      </c>
    </row>
    <row r="13" spans="1:10" ht="30">
      <c r="A13" s="40">
        <f t="shared" si="0"/>
        <v>10</v>
      </c>
      <c r="B13" s="42">
        <v>36</v>
      </c>
      <c r="C13" s="112" t="str">
        <f>VLOOKUP(B13,A!A:C,2,0)</f>
        <v>Želvy</v>
      </c>
      <c r="D13" s="107" t="str">
        <f>VLOOKUP(B13,A!A:C,3,0)</f>
        <v>4. přístav</v>
      </c>
      <c r="E13" s="168">
        <f>VLOOKUP($B13,A_všestrannost!B:P,14,0)</f>
        <v>7.2916666666666659E-3</v>
      </c>
      <c r="F13" s="113">
        <f t="shared" si="1"/>
        <v>0.68437500000000007</v>
      </c>
      <c r="G13" s="114">
        <v>0.72175925925925932</v>
      </c>
      <c r="H13" s="109"/>
      <c r="I13" s="104">
        <f>VLOOKUP(B13,'branky A'!A:F,2,0)</f>
        <v>1.3888888888888889E-3</v>
      </c>
      <c r="J13" s="111">
        <f t="shared" si="2"/>
        <v>3.8773148148148147E-2</v>
      </c>
    </row>
    <row r="14" spans="1:10" ht="30">
      <c r="A14" s="40">
        <f t="shared" si="0"/>
        <v>11</v>
      </c>
      <c r="B14" s="42">
        <v>26</v>
      </c>
      <c r="C14" s="112" t="str">
        <f>VLOOKUP(B14,A!A:C,2,0)</f>
        <v>Já nevím</v>
      </c>
      <c r="D14" s="107" t="str">
        <f>VLOOKUP(B14,A!A:C,3,0)</f>
        <v>VTO Neptun</v>
      </c>
      <c r="E14" s="168">
        <f>VLOOKUP($B14,A_všestrannost!B:P,14,0)</f>
        <v>8.5069444444444437E-3</v>
      </c>
      <c r="F14" s="113">
        <f t="shared" si="1"/>
        <v>0.68559027777777781</v>
      </c>
      <c r="G14" s="114">
        <v>0.72480324074074076</v>
      </c>
      <c r="H14" s="109">
        <v>0</v>
      </c>
      <c r="I14" s="104">
        <f>VLOOKUP(B14,'branky A'!A:F,2,0)</f>
        <v>6.9444444444444447E-4</v>
      </c>
      <c r="J14" s="111">
        <f t="shared" si="2"/>
        <v>3.9907407407407391E-2</v>
      </c>
    </row>
    <row r="15" spans="1:10" ht="30">
      <c r="A15" s="40">
        <f t="shared" si="0"/>
        <v>12</v>
      </c>
      <c r="B15" s="42">
        <v>25</v>
      </c>
      <c r="C15" s="112" t="str">
        <f>VLOOKUP(B15,A!A:C,2,0)</f>
        <v>Dráček a 3 princezny</v>
      </c>
      <c r="D15" s="107" t="str">
        <f>VLOOKUP(B15,A!A:C,3,0)</f>
        <v>Mokro,Vydry,Tygři</v>
      </c>
      <c r="E15" s="168">
        <f>VLOOKUP($B15,A_všestrannost!B:P,14,0)</f>
        <v>6.3773148148148148E-3</v>
      </c>
      <c r="F15" s="113">
        <f t="shared" si="1"/>
        <v>0.68346064814814822</v>
      </c>
      <c r="G15" s="114">
        <v>0.72356481481481483</v>
      </c>
      <c r="H15" s="109">
        <v>6.9444444444444447E-4</v>
      </c>
      <c r="I15" s="104">
        <f>VLOOKUP(B15,'branky A'!A:F,2,0)</f>
        <v>6.9444444444444447E-4</v>
      </c>
      <c r="J15" s="111">
        <f t="shared" si="2"/>
        <v>4.0798611111111049E-2</v>
      </c>
    </row>
    <row r="16" spans="1:10" ht="30">
      <c r="A16" s="40">
        <f t="shared" si="0"/>
        <v>13</v>
      </c>
      <c r="B16" s="42">
        <v>28</v>
      </c>
      <c r="C16" s="112" t="str">
        <f>VLOOKUP(B16,A!A:C,2,0)</f>
        <v>Želvičky</v>
      </c>
      <c r="D16" s="107" t="str">
        <f>VLOOKUP(B16,A!A:C,3,0)</f>
        <v>4. přístav</v>
      </c>
      <c r="E16" s="168">
        <f>VLOOKUP($B16,A_všestrannost!B:P,14,0)</f>
        <v>4.8611111111111112E-3</v>
      </c>
      <c r="F16" s="113">
        <f t="shared" si="1"/>
        <v>0.68194444444444446</v>
      </c>
      <c r="G16" s="114">
        <v>0.72160879629629626</v>
      </c>
      <c r="H16" s="109">
        <v>0</v>
      </c>
      <c r="I16" s="104">
        <f>VLOOKUP(B16,'branky A'!A:F,2,0)</f>
        <v>1.3888888888888889E-3</v>
      </c>
      <c r="J16" s="111">
        <f t="shared" si="2"/>
        <v>4.1053240740740689E-2</v>
      </c>
    </row>
    <row r="17" spans="1:10" ht="30">
      <c r="A17" s="40">
        <f t="shared" si="0"/>
        <v>14</v>
      </c>
      <c r="B17" s="42">
        <v>29</v>
      </c>
      <c r="C17" s="112" t="str">
        <f>VLOOKUP(B17,A!A:C,2,0)</f>
        <v>Ohnivé šípy</v>
      </c>
      <c r="D17" s="107" t="str">
        <f>VLOOKUP(B17,A!A:C,3,0)</f>
        <v>4. přístav Bobři</v>
      </c>
      <c r="E17" s="168">
        <f>VLOOKUP($B17,A_všestrannost!B:P,14,0)</f>
        <v>6.9791666666666674E-3</v>
      </c>
      <c r="F17" s="113">
        <f t="shared" si="1"/>
        <v>0.68406250000000002</v>
      </c>
      <c r="G17" s="114">
        <v>0.72387731481481488</v>
      </c>
      <c r="H17" s="109">
        <v>6.9444444444444447E-4</v>
      </c>
      <c r="I17" s="104">
        <f>VLOOKUP(B17,'branky A'!A:F,2,0)</f>
        <v>1.3888888888888889E-3</v>
      </c>
      <c r="J17" s="111">
        <f t="shared" si="2"/>
        <v>4.1203703703703749E-2</v>
      </c>
    </row>
    <row r="18" spans="1:10" ht="30">
      <c r="A18" s="40">
        <f t="shared" si="0"/>
        <v>15</v>
      </c>
      <c r="B18" s="42">
        <v>21</v>
      </c>
      <c r="C18" s="112" t="str">
        <f>VLOOKUP(B18,A!A:C,2,0)</f>
        <v>Rychlí špunti</v>
      </c>
      <c r="D18" s="107" t="str">
        <f>VLOOKUP(B18,A!A:C,3,0)</f>
        <v>Starý psi</v>
      </c>
      <c r="E18" s="168">
        <f>VLOOKUP($B18,A_všestrannost!B:P,14,0)</f>
        <v>9.7222222222222224E-3</v>
      </c>
      <c r="F18" s="113">
        <f t="shared" si="1"/>
        <v>0.68680555555555556</v>
      </c>
      <c r="G18" s="114">
        <v>0.72796296296296292</v>
      </c>
      <c r="H18" s="109">
        <v>6.9444444444444447E-4</v>
      </c>
      <c r="I18" s="104">
        <f>VLOOKUP(B18,'branky A'!A:F,2,0)</f>
        <v>6.9444444444444447E-4</v>
      </c>
      <c r="J18" s="111">
        <f t="shared" si="2"/>
        <v>4.1851851851851807E-2</v>
      </c>
    </row>
    <row r="19" spans="1:10" ht="30">
      <c r="A19" s="40">
        <f t="shared" si="0"/>
        <v>16</v>
      </c>
      <c r="B19" s="42">
        <v>35</v>
      </c>
      <c r="C19" s="112" t="str">
        <f>VLOOKUP(B19,A!A:C,2,0)</f>
        <v>Racek 2</v>
      </c>
      <c r="D19" s="107" t="str">
        <f>VLOOKUP(B19,A!A:C,3,0)</f>
        <v>4. přístav</v>
      </c>
      <c r="E19" s="168">
        <f>VLOOKUP($B19,A_všestrannost!B:P,14,0)</f>
        <v>8.5069444444444437E-3</v>
      </c>
      <c r="F19" s="113">
        <f t="shared" si="1"/>
        <v>0.68559027777777781</v>
      </c>
      <c r="G19" s="114">
        <v>0.72622685185185187</v>
      </c>
      <c r="H19" s="109">
        <v>6.9444444444444447E-4</v>
      </c>
      <c r="I19" s="104">
        <f>VLOOKUP(B19,'branky A'!A:F,2,0)</f>
        <v>1.3888888888888889E-3</v>
      </c>
      <c r="J19" s="111">
        <f t="shared" si="2"/>
        <v>4.2025462962962952E-2</v>
      </c>
    </row>
    <row r="20" spans="1:10" ht="30">
      <c r="A20" s="40">
        <f t="shared" si="0"/>
        <v>17</v>
      </c>
      <c r="B20" s="42">
        <v>22</v>
      </c>
      <c r="C20" s="112" t="str">
        <f>VLOOKUP(B20,A!A:C,2,0)</f>
        <v>Veleneptun</v>
      </c>
      <c r="D20" s="107" t="str">
        <f>VLOOKUP(B20,A!A:C,3,0)</f>
        <v>VTO Neptun</v>
      </c>
      <c r="E20" s="168">
        <f>VLOOKUP($B20,A_všestrannost!B:P,14,0)</f>
        <v>3.645833333333333E-3</v>
      </c>
      <c r="F20" s="113">
        <f t="shared" si="1"/>
        <v>0.68072916666666672</v>
      </c>
      <c r="G20" s="114">
        <v>0.72721064814814806</v>
      </c>
      <c r="H20" s="285">
        <v>0</v>
      </c>
      <c r="I20" s="104">
        <f>VLOOKUP(B20,'branky A'!A:F,2,0)</f>
        <v>6.9444444444444447E-4</v>
      </c>
      <c r="J20" s="111">
        <f t="shared" si="2"/>
        <v>4.7175925925925788E-2</v>
      </c>
    </row>
    <row r="21" spans="1:10" ht="30">
      <c r="A21" s="40">
        <f t="shared" si="0"/>
        <v>18</v>
      </c>
      <c r="B21" s="42">
        <v>39</v>
      </c>
      <c r="C21" s="112" t="str">
        <f>VLOOKUP(B21,A!A:C,2,0)</f>
        <v>Racek 3</v>
      </c>
      <c r="D21" s="107" t="str">
        <f>VLOOKUP(B21,A!A:C,3,0)</f>
        <v>4. přístav</v>
      </c>
      <c r="E21" s="168">
        <f>VLOOKUP($B21,A_všestrannost!B:P,14,0)</f>
        <v>3.9467592592592592E-3</v>
      </c>
      <c r="F21" s="113">
        <f t="shared" si="1"/>
        <v>0.68103009259259262</v>
      </c>
      <c r="G21" s="114">
        <v>0.72923611111111108</v>
      </c>
      <c r="H21" s="109"/>
      <c r="I21" s="104">
        <f>VLOOKUP(B21,'branky A'!A:F,2,0)</f>
        <v>1.3888888888888889E-3</v>
      </c>
      <c r="J21" s="111">
        <f t="shared" si="2"/>
        <v>4.9594907407407358E-2</v>
      </c>
    </row>
    <row r="22" spans="1:10" ht="30">
      <c r="A22" s="40">
        <f t="shared" si="0"/>
        <v>19</v>
      </c>
      <c r="B22" s="42">
        <v>31</v>
      </c>
      <c r="C22" s="112" t="str">
        <f>VLOOKUP(B22,A!A:C,2,0)</f>
        <v>Tučňáci</v>
      </c>
      <c r="D22" s="107" t="str">
        <f>VLOOKUP(B22,A!A:C,3,0)</f>
        <v>Lvíčata</v>
      </c>
      <c r="E22" s="168">
        <f>VLOOKUP($B22,A_všestrannost!B:P,14,0)</f>
        <v>8.8078703703703704E-3</v>
      </c>
      <c r="F22" s="113">
        <f t="shared" si="1"/>
        <v>0.68589120370370371</v>
      </c>
      <c r="G22" s="114">
        <v>0.74097222222222225</v>
      </c>
      <c r="H22" s="109">
        <v>6.9444444444444447E-4</v>
      </c>
      <c r="I22" s="104">
        <f>VLOOKUP(B22,'branky A'!A:F,2,0)</f>
        <v>1.3888888888888889E-3</v>
      </c>
      <c r="J22" s="111">
        <f t="shared" si="2"/>
        <v>5.6469907407407434E-2</v>
      </c>
    </row>
    <row r="23" spans="1:10" ht="30">
      <c r="A23" s="40">
        <f t="shared" si="0"/>
        <v>20</v>
      </c>
      <c r="B23" s="42">
        <v>37</v>
      </c>
      <c r="C23" s="112" t="str">
        <f>VLOOKUP(B23,A!A:C,2,0)</f>
        <v>Želvušky</v>
      </c>
      <c r="D23" s="107" t="str">
        <f>VLOOKUP(B23,A!A:C,3,0)</f>
        <v>4. přístav</v>
      </c>
      <c r="E23" s="168">
        <f>VLOOKUP($B23,A_všestrannost!B:P,14,0)</f>
        <v>8.1944444444444452E-3</v>
      </c>
      <c r="F23" s="113">
        <f t="shared" si="1"/>
        <v>0.68527777777777776</v>
      </c>
      <c r="G23" s="114">
        <v>0.74450231481481488</v>
      </c>
      <c r="H23" s="109"/>
      <c r="I23" s="104">
        <f>VLOOKUP(B23,'branky A'!A:F,2,0)</f>
        <v>1.3888888888888889E-3</v>
      </c>
      <c r="J23" s="111">
        <f t="shared" si="2"/>
        <v>6.0613425925926008E-2</v>
      </c>
    </row>
    <row r="24" spans="1:10" ht="30">
      <c r="A24" s="40">
        <f t="shared" si="0"/>
        <v>21</v>
      </c>
      <c r="B24" s="42">
        <v>27</v>
      </c>
      <c r="C24" s="112" t="str">
        <f>VLOOKUP(B24,A!A:C,2,0)</f>
        <v>Racek 1</v>
      </c>
      <c r="D24" s="107" t="str">
        <f>VLOOKUP(B24,A!A:C,3,0)</f>
        <v>4. přístav</v>
      </c>
      <c r="E24" s="168">
        <f>VLOOKUP($B24,A_všestrannost!B:P,14,0)</f>
        <v>5.4629629629629637E-3</v>
      </c>
      <c r="F24" s="113">
        <f t="shared" si="1"/>
        <v>0.68254629629629637</v>
      </c>
      <c r="G24" s="114">
        <v>0.76312500000000005</v>
      </c>
      <c r="H24" s="109">
        <v>6.9444444444444447E-4</v>
      </c>
      <c r="I24" s="104">
        <f>VLOOKUP(B24,'branky A'!A:F,2,0)</f>
        <v>1.3888888888888889E-3</v>
      </c>
      <c r="J24" s="111">
        <f t="shared" si="2"/>
        <v>8.1967592592592564E-2</v>
      </c>
    </row>
    <row r="26" spans="1:10" ht="29.25" customHeight="1" thickBot="1">
      <c r="E26" s="190" t="s">
        <v>31</v>
      </c>
      <c r="F26" s="191">
        <v>0.67708333333333337</v>
      </c>
      <c r="H26" s="93"/>
      <c r="I26" s="190" t="s">
        <v>70</v>
      </c>
      <c r="J26" s="192">
        <v>8.3333333333333329E-2</v>
      </c>
    </row>
  </sheetData>
  <autoFilter ref="A3:J3">
    <filterColumn colId="4"/>
    <filterColumn colId="7"/>
    <filterColumn colId="8"/>
    <sortState ref="A4:K26">
      <sortCondition ref="J3"/>
    </sortState>
  </autoFilter>
  <sortState ref="A4:J24">
    <sortCondition ref="A4"/>
  </sortState>
  <mergeCells count="1">
    <mergeCell ref="A1:J1"/>
  </mergeCells>
  <conditionalFormatting sqref="J4:J24">
    <cfRule type="cellIs" dxfId="2" priority="3" stopIfTrue="1" operator="greaterThan">
      <formula>$J$26</formula>
    </cfRule>
  </conditionalFormatting>
  <printOptions horizontalCentered="1"/>
  <pageMargins left="0.59055118110236227" right="0.59055118110236227" top="0.23" bottom="0.24" header="0.16" footer="0.21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9"/>
  <sheetViews>
    <sheetView zoomScale="55" zoomScaleNormal="55" workbookViewId="0">
      <selection activeCell="C37" sqref="C37"/>
    </sheetView>
  </sheetViews>
  <sheetFormatPr defaultRowHeight="13.2"/>
  <cols>
    <col min="1" max="1" width="19.6640625" customWidth="1"/>
    <col min="2" max="2" width="28.6640625" customWidth="1"/>
    <col min="3" max="3" width="55" customWidth="1"/>
    <col min="4" max="4" width="21.33203125" customWidth="1"/>
    <col min="5" max="6" width="23.109375" customWidth="1"/>
  </cols>
  <sheetData>
    <row r="1" spans="1:6" ht="76.2" customHeight="1">
      <c r="A1" s="136" t="s">
        <v>69</v>
      </c>
      <c r="B1" s="137"/>
      <c r="C1" s="137"/>
      <c r="D1" s="137"/>
      <c r="E1" s="137"/>
      <c r="F1" s="138"/>
    </row>
    <row r="2" spans="1:6" ht="6.6" customHeight="1">
      <c r="A2" s="139"/>
      <c r="B2" s="97"/>
      <c r="C2" s="97"/>
      <c r="D2" s="97"/>
      <c r="E2" s="97"/>
      <c r="F2" s="140"/>
    </row>
    <row r="3" spans="1:6" ht="0.6" customHeight="1" thickBot="1">
      <c r="A3" s="139"/>
      <c r="B3" s="97"/>
      <c r="C3" s="97"/>
      <c r="D3" s="97"/>
      <c r="E3" s="97"/>
      <c r="F3" s="140"/>
    </row>
    <row r="4" spans="1:6" ht="56.4">
      <c r="A4" s="141" t="s">
        <v>3</v>
      </c>
      <c r="B4" s="186" t="s">
        <v>47</v>
      </c>
      <c r="C4" s="142" t="s">
        <v>1</v>
      </c>
      <c r="D4" s="142" t="s">
        <v>73</v>
      </c>
      <c r="E4" s="142" t="s">
        <v>74</v>
      </c>
      <c r="F4" s="142" t="s">
        <v>75</v>
      </c>
    </row>
    <row r="5" spans="1:6" ht="30">
      <c r="A5" s="187">
        <v>20</v>
      </c>
      <c r="B5" s="185">
        <f>TIME(0,SUM(D5:F5),0)</f>
        <v>0</v>
      </c>
      <c r="C5" s="143" t="str">
        <f>VLOOKUP(A5,A!A:C,2,0)</f>
        <v>Kameňáci</v>
      </c>
      <c r="D5" s="184">
        <v>0</v>
      </c>
      <c r="E5" s="184">
        <v>0</v>
      </c>
      <c r="F5" s="184">
        <v>0</v>
      </c>
    </row>
    <row r="6" spans="1:6" ht="30">
      <c r="A6" s="187">
        <v>21</v>
      </c>
      <c r="B6" s="178">
        <f t="shared" ref="B6:B21" si="0">TIME(0,SUM(D6:F6),0)</f>
        <v>6.9444444444444447E-4</v>
      </c>
      <c r="C6" s="143" t="str">
        <f>VLOOKUP(A6,A!A:C,2,0)</f>
        <v>Rychlí špunti</v>
      </c>
      <c r="D6" s="184">
        <v>1</v>
      </c>
      <c r="E6" s="184">
        <v>0</v>
      </c>
      <c r="F6" s="184">
        <v>0</v>
      </c>
    </row>
    <row r="7" spans="1:6" ht="30">
      <c r="A7" s="187">
        <v>22</v>
      </c>
      <c r="B7" s="178">
        <f t="shared" si="0"/>
        <v>6.9444444444444447E-4</v>
      </c>
      <c r="C7" s="143" t="str">
        <f>VLOOKUP(A7,A!A:C,2,0)</f>
        <v>Veleneptun</v>
      </c>
      <c r="D7" s="184">
        <v>0</v>
      </c>
      <c r="E7" s="184">
        <v>0</v>
      </c>
      <c r="F7" s="184">
        <v>1</v>
      </c>
    </row>
    <row r="8" spans="1:6" ht="30">
      <c r="A8" s="187">
        <v>23</v>
      </c>
      <c r="B8" s="178">
        <f t="shared" si="0"/>
        <v>1.3888888888888889E-3</v>
      </c>
      <c r="C8" s="143" t="str">
        <f>VLOOKUP(A8,A!A:C,2,0)</f>
        <v>Vlhký pyškůtek</v>
      </c>
      <c r="D8" s="184">
        <v>1</v>
      </c>
      <c r="E8" s="184">
        <v>0</v>
      </c>
      <c r="F8" s="184">
        <v>1</v>
      </c>
    </row>
    <row r="9" spans="1:6" ht="30">
      <c r="A9" s="187">
        <v>24</v>
      </c>
      <c r="B9" s="178">
        <f t="shared" si="0"/>
        <v>6.9444444444444447E-4</v>
      </c>
      <c r="C9" s="143" t="str">
        <f>VLOOKUP(A9,A!A:C,2,0)</f>
        <v>Jedem Boby</v>
      </c>
      <c r="D9" s="184">
        <v>0</v>
      </c>
      <c r="E9" s="184">
        <v>0</v>
      </c>
      <c r="F9" s="184">
        <v>1</v>
      </c>
    </row>
    <row r="10" spans="1:6" ht="30">
      <c r="A10" s="187">
        <v>25</v>
      </c>
      <c r="B10" s="178">
        <f t="shared" si="0"/>
        <v>6.9444444444444447E-4</v>
      </c>
      <c r="C10" s="143" t="str">
        <f>VLOOKUP(A10,A!A:C,2,0)</f>
        <v>Dráček a 3 princezny</v>
      </c>
      <c r="D10" s="184">
        <v>0</v>
      </c>
      <c r="E10" s="184">
        <v>0</v>
      </c>
      <c r="F10" s="184">
        <v>1</v>
      </c>
    </row>
    <row r="11" spans="1:6" ht="30">
      <c r="A11" s="187">
        <v>26</v>
      </c>
      <c r="B11" s="178">
        <f t="shared" si="0"/>
        <v>6.9444444444444447E-4</v>
      </c>
      <c r="C11" s="143" t="str">
        <f>VLOOKUP(A11,A!A:C,2,0)</f>
        <v>Já nevím</v>
      </c>
      <c r="D11" s="184">
        <v>0</v>
      </c>
      <c r="E11" s="184">
        <v>0</v>
      </c>
      <c r="F11" s="184">
        <v>1</v>
      </c>
    </row>
    <row r="12" spans="1:6" ht="30">
      <c r="A12" s="187">
        <v>27</v>
      </c>
      <c r="B12" s="178">
        <f t="shared" si="0"/>
        <v>1.3888888888888889E-3</v>
      </c>
      <c r="C12" s="143" t="str">
        <f>VLOOKUP(A12,A!A:C,2,0)</f>
        <v>Racek 1</v>
      </c>
      <c r="D12" s="184">
        <v>1</v>
      </c>
      <c r="E12" s="184">
        <v>0</v>
      </c>
      <c r="F12" s="184">
        <v>1</v>
      </c>
    </row>
    <row r="13" spans="1:6" ht="30">
      <c r="A13" s="187">
        <v>28</v>
      </c>
      <c r="B13" s="178">
        <f t="shared" si="0"/>
        <v>1.3888888888888889E-3</v>
      </c>
      <c r="C13" s="143" t="str">
        <f>VLOOKUP(A13,A!A:C,2,0)</f>
        <v>Želvičky</v>
      </c>
      <c r="D13" s="184">
        <v>1</v>
      </c>
      <c r="E13" s="184">
        <v>0</v>
      </c>
      <c r="F13" s="184">
        <v>1</v>
      </c>
    </row>
    <row r="14" spans="1:6" ht="30">
      <c r="A14" s="187">
        <v>29</v>
      </c>
      <c r="B14" s="178">
        <f t="shared" si="0"/>
        <v>1.3888888888888889E-3</v>
      </c>
      <c r="C14" s="143" t="str">
        <f>VLOOKUP(A14,A!A:C,2,0)</f>
        <v>Ohnivé šípy</v>
      </c>
      <c r="D14" s="184">
        <v>1</v>
      </c>
      <c r="E14" s="184">
        <v>0</v>
      </c>
      <c r="F14" s="184">
        <v>1</v>
      </c>
    </row>
    <row r="15" spans="1:6" ht="30">
      <c r="A15" s="187">
        <v>30</v>
      </c>
      <c r="B15" s="178">
        <f t="shared" si="0"/>
        <v>1.3888888888888889E-3</v>
      </c>
      <c r="C15" s="143" t="str">
        <f>VLOOKUP(A15,A!A:C,2,0)</f>
        <v>Pravěké pádlo</v>
      </c>
      <c r="D15" s="184">
        <v>1</v>
      </c>
      <c r="E15" s="184">
        <v>0</v>
      </c>
      <c r="F15" s="184">
        <v>1</v>
      </c>
    </row>
    <row r="16" spans="1:6" ht="30">
      <c r="A16" s="187">
        <v>31</v>
      </c>
      <c r="B16" s="178">
        <f t="shared" si="0"/>
        <v>1.3888888888888889E-3</v>
      </c>
      <c r="C16" s="143" t="str">
        <f>VLOOKUP(A16,A!A:C,2,0)</f>
        <v>Tučňáci</v>
      </c>
      <c r="D16" s="184">
        <v>1</v>
      </c>
      <c r="E16" s="184">
        <v>0</v>
      </c>
      <c r="F16" s="184">
        <v>1</v>
      </c>
    </row>
    <row r="17" spans="1:6" ht="30">
      <c r="A17" s="187">
        <v>32</v>
      </c>
      <c r="B17" s="178">
        <f t="shared" si="0"/>
        <v>0</v>
      </c>
      <c r="C17" s="143" t="str">
        <f>VLOOKUP(A17,A!A:C,2,0)</f>
        <v>Racek 5</v>
      </c>
      <c r="D17" s="184">
        <v>0</v>
      </c>
      <c r="E17" s="184">
        <v>0</v>
      </c>
      <c r="F17" s="184">
        <v>0</v>
      </c>
    </row>
    <row r="18" spans="1:6" ht="30">
      <c r="A18" s="187">
        <v>33</v>
      </c>
      <c r="B18" s="178">
        <f t="shared" si="0"/>
        <v>6.9444444444444447E-4</v>
      </c>
      <c r="C18" s="143" t="str">
        <f>VLOOKUP(A18,A!A:C,2,0)</f>
        <v>Racek 4</v>
      </c>
      <c r="D18" s="184">
        <v>0</v>
      </c>
      <c r="E18" s="184">
        <v>0</v>
      </c>
      <c r="F18" s="184">
        <v>1</v>
      </c>
    </row>
    <row r="19" spans="1:6" ht="30">
      <c r="A19" s="187">
        <v>34</v>
      </c>
      <c r="B19" s="178">
        <f t="shared" si="0"/>
        <v>1.3888888888888889E-3</v>
      </c>
      <c r="C19" s="143" t="str">
        <f>VLOOKUP(A19,A!A:C,2,0)</f>
        <v>Hele mamut, hele večeře</v>
      </c>
      <c r="D19" s="184">
        <v>1</v>
      </c>
      <c r="E19" s="184">
        <v>0</v>
      </c>
      <c r="F19" s="184">
        <v>1</v>
      </c>
    </row>
    <row r="20" spans="1:6" ht="30">
      <c r="A20" s="187">
        <v>35</v>
      </c>
      <c r="B20" s="178">
        <f t="shared" si="0"/>
        <v>1.3888888888888889E-3</v>
      </c>
      <c r="C20" s="143" t="str">
        <f>VLOOKUP(A20,A!A:C,2,0)</f>
        <v>Racek 2</v>
      </c>
      <c r="D20" s="184">
        <v>1</v>
      </c>
      <c r="E20" s="184">
        <v>0</v>
      </c>
      <c r="F20" s="184">
        <v>1</v>
      </c>
    </row>
    <row r="21" spans="1:6" ht="30">
      <c r="A21" s="187">
        <v>36</v>
      </c>
      <c r="B21" s="178">
        <f t="shared" si="0"/>
        <v>1.3888888888888889E-3</v>
      </c>
      <c r="C21" s="143" t="str">
        <f>VLOOKUP(A21,A!A:C,2,0)</f>
        <v>Želvy</v>
      </c>
      <c r="D21" s="184">
        <v>1</v>
      </c>
      <c r="E21" s="184">
        <v>0</v>
      </c>
      <c r="F21" s="184">
        <v>1</v>
      </c>
    </row>
    <row r="22" spans="1:6" ht="30">
      <c r="A22" s="187">
        <v>37</v>
      </c>
      <c r="B22" s="178">
        <f t="shared" ref="B22:B25" si="1">TIME(0,SUM(D22:F22),0)</f>
        <v>1.3888888888888889E-3</v>
      </c>
      <c r="C22" s="143" t="str">
        <f>VLOOKUP(A22,A!A:C,2,0)</f>
        <v>Želvušky</v>
      </c>
      <c r="D22" s="184">
        <v>1</v>
      </c>
      <c r="E22" s="184">
        <v>0</v>
      </c>
      <c r="F22" s="184">
        <v>1</v>
      </c>
    </row>
    <row r="23" spans="1:6" ht="30">
      <c r="A23" s="187">
        <v>38</v>
      </c>
      <c r="B23" s="178">
        <f t="shared" si="1"/>
        <v>6.9444444444444447E-4</v>
      </c>
      <c r="C23" s="143" t="str">
        <f>VLOOKUP(A23,A!A:C,2,0)</f>
        <v>Albatrosové</v>
      </c>
      <c r="D23" s="184">
        <v>0</v>
      </c>
      <c r="E23" s="184">
        <v>0</v>
      </c>
      <c r="F23" s="184">
        <v>1</v>
      </c>
    </row>
    <row r="24" spans="1:6" ht="30">
      <c r="A24" s="187">
        <v>39</v>
      </c>
      <c r="B24" s="178">
        <f t="shared" si="1"/>
        <v>1.3888888888888889E-3</v>
      </c>
      <c r="C24" s="143" t="str">
        <f>VLOOKUP(A24,A!A:C,2,0)</f>
        <v>Racek 3</v>
      </c>
      <c r="D24" s="184">
        <v>1</v>
      </c>
      <c r="E24" s="184">
        <v>0</v>
      </c>
      <c r="F24" s="184">
        <v>1</v>
      </c>
    </row>
    <row r="25" spans="1:6" ht="30">
      <c r="A25" s="187">
        <v>40</v>
      </c>
      <c r="B25" s="178">
        <f t="shared" si="1"/>
        <v>0</v>
      </c>
      <c r="C25" s="143" t="str">
        <f>VLOOKUP(A25,A!A:C,2,0)</f>
        <v>Rychlý šípy</v>
      </c>
      <c r="D25" s="184">
        <v>0</v>
      </c>
      <c r="E25" s="184">
        <v>0</v>
      </c>
      <c r="F25" s="184">
        <v>0</v>
      </c>
    </row>
    <row r="29" spans="1:6">
      <c r="F29" s="133"/>
    </row>
  </sheetData>
  <pageMargins left="0.7" right="0.7" top="0.78740157499999996" bottom="0.78740157499999996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1"/>
  <sheetViews>
    <sheetView zoomScale="55" zoomScaleNormal="55" workbookViewId="0">
      <selection activeCell="L15" sqref="L15"/>
    </sheetView>
  </sheetViews>
  <sheetFormatPr defaultRowHeight="13.2"/>
  <cols>
    <col min="1" max="1" width="20.6640625" customWidth="1"/>
    <col min="2" max="2" width="28.6640625" customWidth="1"/>
    <col min="3" max="3" width="55" customWidth="1"/>
    <col min="4" max="4" width="21.33203125" customWidth="1"/>
    <col min="5" max="6" width="23.109375" customWidth="1"/>
    <col min="7" max="7" width="18.77734375" customWidth="1"/>
    <col min="8" max="8" width="18" customWidth="1"/>
  </cols>
  <sheetData>
    <row r="1" spans="1:8" ht="90">
      <c r="A1" s="136" t="s">
        <v>68</v>
      </c>
      <c r="B1" s="137"/>
      <c r="C1" s="137"/>
      <c r="D1" s="137"/>
      <c r="E1" s="137"/>
      <c r="F1" s="138"/>
    </row>
    <row r="2" spans="1:8">
      <c r="A2" s="139"/>
      <c r="B2" s="97"/>
      <c r="C2" s="97"/>
      <c r="D2" s="97"/>
      <c r="E2" s="97"/>
      <c r="F2" s="140"/>
    </row>
    <row r="3" spans="1:8" ht="13.8" thickBot="1">
      <c r="A3" s="139"/>
      <c r="B3" s="97"/>
      <c r="C3" s="97"/>
      <c r="D3" s="97"/>
      <c r="E3" s="97"/>
      <c r="F3" s="140"/>
    </row>
    <row r="4" spans="1:8" ht="56.4">
      <c r="A4" s="141" t="s">
        <v>3</v>
      </c>
      <c r="B4" s="186" t="s">
        <v>47</v>
      </c>
      <c r="C4" s="142" t="s">
        <v>1</v>
      </c>
      <c r="D4" s="142" t="s">
        <v>73</v>
      </c>
      <c r="E4" s="142" t="s">
        <v>74</v>
      </c>
      <c r="F4" s="142" t="s">
        <v>75</v>
      </c>
      <c r="G4" s="142" t="s">
        <v>197</v>
      </c>
      <c r="H4" s="142" t="s">
        <v>198</v>
      </c>
    </row>
    <row r="5" spans="1:8" ht="30">
      <c r="A5" s="187">
        <v>1</v>
      </c>
      <c r="B5" s="185">
        <v>4.1666666666666666E-3</v>
      </c>
      <c r="C5" s="275" t="str">
        <f>VLOOKUP(A5,B!A:C,2,0)</f>
        <v>Otprarinochelaoringtigotilovegové</v>
      </c>
      <c r="D5" s="184">
        <v>3</v>
      </c>
      <c r="E5" s="184">
        <v>1</v>
      </c>
      <c r="F5" s="184">
        <v>1</v>
      </c>
      <c r="G5" s="184">
        <v>0</v>
      </c>
      <c r="H5" s="184">
        <v>1</v>
      </c>
    </row>
    <row r="6" spans="1:8" ht="30">
      <c r="A6" s="187">
        <v>2</v>
      </c>
      <c r="B6" s="185">
        <v>5.5555555555555558E-3</v>
      </c>
      <c r="C6" s="143" t="str">
        <f>VLOOKUP(A6,B!A:C,2,0)</f>
        <v>Retardi</v>
      </c>
      <c r="D6" s="184">
        <v>2</v>
      </c>
      <c r="E6" s="184">
        <v>1</v>
      </c>
      <c r="F6" s="184">
        <v>1</v>
      </c>
      <c r="G6" s="184">
        <v>1</v>
      </c>
      <c r="H6" s="184">
        <v>3</v>
      </c>
    </row>
    <row r="7" spans="1:8" ht="30">
      <c r="A7" s="187">
        <v>3</v>
      </c>
      <c r="B7" s="185">
        <v>1.3888888888888889E-3</v>
      </c>
      <c r="C7" s="143" t="str">
        <f>VLOOKUP(A7,B!A:C,2,0)</f>
        <v>Albatrosové 1B</v>
      </c>
      <c r="D7" s="184">
        <v>1</v>
      </c>
      <c r="E7" s="184">
        <v>0</v>
      </c>
      <c r="F7" s="184">
        <v>0</v>
      </c>
      <c r="G7" s="184">
        <v>0</v>
      </c>
      <c r="H7" s="184">
        <v>1</v>
      </c>
    </row>
    <row r="8" spans="1:8" ht="30">
      <c r="A8" s="187">
        <v>4</v>
      </c>
      <c r="B8" s="185">
        <v>3.472222222222222E-3</v>
      </c>
      <c r="C8" s="143" t="str">
        <f>VLOOKUP(A8,B!A:C,2,0)</f>
        <v>Šílení</v>
      </c>
      <c r="D8" s="184">
        <v>1</v>
      </c>
      <c r="E8" s="184">
        <v>0</v>
      </c>
      <c r="F8" s="184">
        <v>2</v>
      </c>
      <c r="G8" s="184">
        <v>1</v>
      </c>
      <c r="H8" s="184">
        <v>1</v>
      </c>
    </row>
    <row r="9" spans="1:8" ht="30">
      <c r="A9" s="187">
        <v>5</v>
      </c>
      <c r="B9" s="185">
        <v>3.472222222222222E-3</v>
      </c>
      <c r="C9" s="143" t="str">
        <f>VLOOKUP(A9,B!A:C,2,0)</f>
        <v>Fretky</v>
      </c>
      <c r="D9" s="184">
        <v>1</v>
      </c>
      <c r="E9" s="184">
        <v>0</v>
      </c>
      <c r="F9" s="184">
        <v>2</v>
      </c>
      <c r="G9" s="184">
        <v>0</v>
      </c>
      <c r="H9" s="184">
        <v>2</v>
      </c>
    </row>
    <row r="10" spans="1:8" ht="30">
      <c r="A10" s="187">
        <v>6</v>
      </c>
      <c r="B10" s="185">
        <v>3.472222222222222E-3</v>
      </c>
      <c r="C10" s="143" t="str">
        <f>VLOOKUP(A10,B!A:C,2,0)</f>
        <v>Bobři</v>
      </c>
      <c r="D10" s="184">
        <v>2</v>
      </c>
      <c r="E10" s="184">
        <v>1</v>
      </c>
      <c r="F10" s="184">
        <v>1</v>
      </c>
      <c r="G10" s="184">
        <v>0</v>
      </c>
      <c r="H10" s="184">
        <v>1</v>
      </c>
    </row>
    <row r="11" spans="1:8" ht="30">
      <c r="A11" s="187">
        <v>7</v>
      </c>
      <c r="B11" s="185">
        <v>2.7777777777777779E-3</v>
      </c>
      <c r="C11" s="143" t="str">
        <f>VLOOKUP(A11,B!A:C,2,0)</f>
        <v>Kačky</v>
      </c>
      <c r="D11" s="184">
        <v>1</v>
      </c>
      <c r="E11" s="184">
        <v>0</v>
      </c>
      <c r="F11" s="184">
        <v>2</v>
      </c>
      <c r="G11" s="184">
        <v>0</v>
      </c>
      <c r="H11" s="184">
        <v>1</v>
      </c>
    </row>
    <row r="12" spans="1:8" ht="30">
      <c r="A12" s="187">
        <v>8</v>
      </c>
      <c r="B12" s="185">
        <v>3.472222222222222E-3</v>
      </c>
      <c r="C12" s="143" t="str">
        <f>VLOOKUP(A12,B!A:C,2,0)</f>
        <v>Kačka Šipanna</v>
      </c>
      <c r="D12" s="184">
        <v>2</v>
      </c>
      <c r="E12" s="184">
        <v>0</v>
      </c>
      <c r="F12" s="184">
        <v>0</v>
      </c>
      <c r="G12" s="184">
        <v>1</v>
      </c>
      <c r="H12" s="184">
        <v>2</v>
      </c>
    </row>
    <row r="13" spans="1:8" ht="30">
      <c r="A13" s="187">
        <v>9</v>
      </c>
      <c r="B13" s="185">
        <v>4.1666666666666666E-3</v>
      </c>
      <c r="C13" s="143" t="str">
        <f>VLOOKUP(A13,B!A:C,2,0)</f>
        <v>Luda</v>
      </c>
      <c r="D13" s="184">
        <v>1</v>
      </c>
      <c r="E13" s="184">
        <v>2</v>
      </c>
      <c r="F13" s="184">
        <v>1</v>
      </c>
      <c r="G13" s="184">
        <v>0</v>
      </c>
      <c r="H13" s="184">
        <v>2</v>
      </c>
    </row>
    <row r="14" spans="1:8" ht="30">
      <c r="A14" s="187">
        <v>10</v>
      </c>
      <c r="B14" s="185">
        <v>2.7777777777777779E-3</v>
      </c>
      <c r="C14" s="143" t="str">
        <f>VLOOKUP(A14,B!A:C,2,0)</f>
        <v>Bratrstvo tygří pracky</v>
      </c>
      <c r="D14" s="184">
        <v>3</v>
      </c>
      <c r="E14" s="184">
        <v>0</v>
      </c>
      <c r="F14" s="184">
        <v>0</v>
      </c>
      <c r="G14" s="184">
        <v>0</v>
      </c>
      <c r="H14" s="184">
        <v>1</v>
      </c>
    </row>
    <row r="15" spans="1:8" ht="30">
      <c r="A15" s="187">
        <v>11</v>
      </c>
      <c r="B15" s="185">
        <v>2.0833333333333333E-3</v>
      </c>
      <c r="C15" s="143" t="str">
        <f>VLOOKUP(A15,B!A:C,2,0)</f>
        <v>Bobříci</v>
      </c>
      <c r="D15" s="184">
        <v>1</v>
      </c>
      <c r="E15" s="184">
        <v>0</v>
      </c>
      <c r="F15" s="184">
        <v>0</v>
      </c>
      <c r="G15" s="184">
        <v>0</v>
      </c>
      <c r="H15" s="184">
        <v>2</v>
      </c>
    </row>
    <row r="16" spans="1:8" ht="30">
      <c r="A16" s="187">
        <v>12</v>
      </c>
      <c r="B16" s="185">
        <v>3.472222222222222E-3</v>
      </c>
      <c r="C16" s="143" t="str">
        <f>VLOOKUP(A16,B!A:C,2,0)</f>
        <v>Kámen a nohy</v>
      </c>
      <c r="D16" s="184">
        <v>2</v>
      </c>
      <c r="E16" s="184">
        <v>1</v>
      </c>
      <c r="F16" s="184">
        <v>1</v>
      </c>
      <c r="G16" s="184">
        <v>0</v>
      </c>
      <c r="H16" s="184">
        <v>1</v>
      </c>
    </row>
    <row r="17" spans="1:8" ht="30">
      <c r="A17" s="187">
        <v>13</v>
      </c>
      <c r="B17" s="185">
        <v>2.0833333333333333E-3</v>
      </c>
      <c r="C17" s="143" t="str">
        <f>VLOOKUP(A17,B!A:C,2,0)</f>
        <v>Jeskynní trip</v>
      </c>
      <c r="D17" s="184">
        <v>2</v>
      </c>
      <c r="E17" s="184">
        <v>0</v>
      </c>
      <c r="F17" s="184">
        <v>0</v>
      </c>
      <c r="G17" s="184">
        <v>0</v>
      </c>
      <c r="H17" s="184">
        <v>1</v>
      </c>
    </row>
    <row r="18" spans="1:8" ht="30">
      <c r="A18" s="187">
        <v>14</v>
      </c>
      <c r="B18" s="185">
        <v>2.7777777777777779E-3</v>
      </c>
      <c r="C18" s="143" t="str">
        <f>VLOOKUP(A18,B!A:C,2,0)</f>
        <v>Kámen. Kde? Všude!</v>
      </c>
      <c r="D18" s="184">
        <v>2</v>
      </c>
      <c r="E18" s="184">
        <v>0</v>
      </c>
      <c r="F18" s="184">
        <v>0</v>
      </c>
      <c r="G18" s="184">
        <v>0</v>
      </c>
      <c r="H18" s="184">
        <v>2</v>
      </c>
    </row>
    <row r="19" spans="1:8" ht="30">
      <c r="A19" s="187">
        <v>15</v>
      </c>
      <c r="B19" s="185">
        <v>2.0833333333333333E-3</v>
      </c>
      <c r="C19" s="143" t="str">
        <f>VLOOKUP(A19,B!A:C,2,0)</f>
        <v>Garfieldi</v>
      </c>
      <c r="D19" s="184">
        <v>2</v>
      </c>
      <c r="E19" s="184">
        <v>0</v>
      </c>
      <c r="F19" s="184">
        <v>1</v>
      </c>
      <c r="G19" s="184">
        <v>0</v>
      </c>
      <c r="H19" s="184">
        <v>0</v>
      </c>
    </row>
    <row r="20" spans="1:8" ht="30">
      <c r="A20" s="187">
        <v>16</v>
      </c>
      <c r="B20" s="185">
        <v>1.3888888888888889E-3</v>
      </c>
      <c r="C20" s="143" t="str">
        <f>VLOOKUP(A20,B!A:C,2,0)</f>
        <v xml:space="preserve">Albatrosové 2B </v>
      </c>
      <c r="D20" s="184">
        <v>0</v>
      </c>
      <c r="E20" s="184">
        <v>0</v>
      </c>
      <c r="F20" s="184">
        <v>1</v>
      </c>
      <c r="G20" s="184">
        <v>0</v>
      </c>
      <c r="H20" s="184">
        <v>1</v>
      </c>
    </row>
    <row r="21" spans="1:8" ht="30">
      <c r="A21" s="187">
        <v>17</v>
      </c>
      <c r="B21" s="185">
        <v>2.7777777777777779E-3</v>
      </c>
      <c r="C21" s="143" t="str">
        <f>VLOOKUP(A21,B!A:C,2,0)</f>
        <v>Kámen u ruky</v>
      </c>
      <c r="D21" s="184">
        <v>1</v>
      </c>
      <c r="E21" s="184">
        <v>0</v>
      </c>
      <c r="F21" s="184">
        <v>1</v>
      </c>
      <c r="G21" s="184">
        <v>0</v>
      </c>
      <c r="H21" s="184">
        <v>2</v>
      </c>
    </row>
    <row r="22" spans="1:8" ht="30">
      <c r="A22" s="187">
        <v>18</v>
      </c>
      <c r="B22" s="185">
        <v>2.7777777777777779E-3</v>
      </c>
      <c r="C22" s="143" t="str">
        <f>VLOOKUP(A22,B!A:C,2,0)</f>
        <v>Boby v útoku</v>
      </c>
      <c r="D22" s="184">
        <v>2</v>
      </c>
      <c r="E22" s="184">
        <v>1</v>
      </c>
      <c r="F22" s="184">
        <v>0</v>
      </c>
      <c r="G22" s="184">
        <v>0</v>
      </c>
      <c r="H22" s="184">
        <v>1</v>
      </c>
    </row>
    <row r="31" spans="1:8">
      <c r="F31" s="133"/>
    </row>
  </sheetData>
  <pageMargins left="0.7" right="0.7" top="0.78740157499999996" bottom="0.78740157499999996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="55" zoomScaleNormal="85" workbookViewId="0">
      <selection activeCell="N4" sqref="N4"/>
    </sheetView>
  </sheetViews>
  <sheetFormatPr defaultColWidth="9.109375" defaultRowHeight="13.2"/>
  <cols>
    <col min="1" max="1" width="13.5546875" style="9" customWidth="1"/>
    <col min="2" max="2" width="11.88671875" style="10" customWidth="1"/>
    <col min="3" max="3" width="61.5546875" style="9" customWidth="1"/>
    <col min="4" max="4" width="40.33203125" style="9" customWidth="1"/>
    <col min="5" max="5" width="29.44140625" style="9" customWidth="1"/>
    <col min="6" max="7" width="9.33203125" style="9" bestFit="1" customWidth="1"/>
    <col min="8" max="8" width="53.6640625" style="9" customWidth="1"/>
    <col min="9" max="9" width="43.33203125" style="9" customWidth="1"/>
    <col min="10" max="10" width="14" style="9" customWidth="1"/>
    <col min="11" max="11" width="20.109375" style="9" customWidth="1"/>
    <col min="12" max="12" width="18.5546875" style="9" customWidth="1"/>
    <col min="13" max="13" width="20.109375" style="9" customWidth="1"/>
    <col min="14" max="14" width="16.6640625" style="9" customWidth="1"/>
    <col min="15" max="15" width="9.109375" style="9"/>
    <col min="16" max="16" width="17.109375" style="9" customWidth="1"/>
    <col min="17" max="16384" width="9.109375" style="9"/>
  </cols>
  <sheetData>
    <row r="1" spans="1:16" ht="80.25" customHeight="1">
      <c r="A1" s="290" t="s">
        <v>24</v>
      </c>
      <c r="B1" s="290"/>
      <c r="C1" s="290"/>
      <c r="D1" s="290"/>
      <c r="E1" s="290"/>
      <c r="F1" s="290" t="s">
        <v>23</v>
      </c>
      <c r="G1" s="290"/>
      <c r="H1" s="290"/>
      <c r="I1" s="290"/>
      <c r="J1" s="290"/>
      <c r="K1" s="290"/>
      <c r="L1" s="290"/>
      <c r="M1" s="290"/>
      <c r="N1" s="290"/>
    </row>
    <row r="2" spans="1:16" ht="27" customHeight="1" thickBot="1">
      <c r="A2" s="60"/>
      <c r="B2" s="60"/>
      <c r="C2" s="60"/>
      <c r="D2" s="60"/>
      <c r="E2" s="60"/>
      <c r="F2" s="60"/>
      <c r="G2" s="60"/>
      <c r="H2" s="60"/>
      <c r="I2" s="60"/>
      <c r="J2" s="156"/>
      <c r="K2" s="60"/>
      <c r="L2" s="60"/>
      <c r="M2" s="60"/>
      <c r="N2" s="60"/>
    </row>
    <row r="3" spans="1:16" s="10" customFormat="1" ht="69" thickBot="1">
      <c r="A3" s="39" t="s">
        <v>12</v>
      </c>
      <c r="B3" s="45" t="s">
        <v>3</v>
      </c>
      <c r="C3" s="38" t="s">
        <v>1</v>
      </c>
      <c r="D3" s="38" t="s">
        <v>2</v>
      </c>
      <c r="E3" s="235" t="s">
        <v>19</v>
      </c>
      <c r="F3" s="101" t="s">
        <v>12</v>
      </c>
      <c r="G3" s="100" t="s">
        <v>3</v>
      </c>
      <c r="H3" s="124" t="s">
        <v>1</v>
      </c>
      <c r="I3" s="124" t="s">
        <v>2</v>
      </c>
      <c r="J3" s="170" t="s">
        <v>63</v>
      </c>
      <c r="K3" s="124" t="s">
        <v>17</v>
      </c>
      <c r="L3" s="124" t="s">
        <v>18</v>
      </c>
      <c r="M3" s="125" t="s">
        <v>27</v>
      </c>
      <c r="N3" s="126" t="s">
        <v>21</v>
      </c>
    </row>
    <row r="4" spans="1:16" ht="30.6" thickTop="1">
      <c r="A4" s="236">
        <f t="shared" ref="A4:A21" si="0">RANK(E4,$E$4:$E$21,1)</f>
        <v>1</v>
      </c>
      <c r="B4" s="239">
        <v>6</v>
      </c>
      <c r="C4" s="238" t="str">
        <f>VLOOKUP(B4,B!A:C,2,0)</f>
        <v>Bobři</v>
      </c>
      <c r="D4" s="34" t="str">
        <f>VLOOKUP(B4,B!A:C,3,0)</f>
        <v>4. přístav</v>
      </c>
      <c r="E4" s="123">
        <f>VLOOKUP(B4,Bkomb!G:N,6,0)</f>
        <v>0.54339120370370375</v>
      </c>
      <c r="F4" s="236">
        <f t="shared" ref="F4:F21" si="1">RANK(N4,$N$4:$N$21,1)</f>
        <v>1</v>
      </c>
      <c r="G4" s="239">
        <v>3</v>
      </c>
      <c r="H4" s="123" t="str">
        <f>VLOOKUP(G4,B!A:C,2,0)</f>
        <v>Albatrosové 1B</v>
      </c>
      <c r="I4" s="240" t="str">
        <f>VLOOKUP(G4,B!A:C,3,0)</f>
        <v>4. přístav</v>
      </c>
      <c r="J4" s="168">
        <f>VLOOKUP($G4,B_všestrannost!B:O,14,0)</f>
        <v>1.736111111111111E-3</v>
      </c>
      <c r="K4" s="123">
        <f t="shared" ref="K4:K21" si="2">$K$24+J4</f>
        <v>0.48090277777777779</v>
      </c>
      <c r="L4" s="188">
        <v>0.54638888888888892</v>
      </c>
      <c r="M4" s="123">
        <f>VLOOKUP(G4,'branky B'!A:F,2,0)</f>
        <v>1.3888888888888889E-3</v>
      </c>
      <c r="N4" s="127">
        <f t="shared" ref="N4:N21" si="3">L4-K4+M4</f>
        <v>6.6875000000000018E-2</v>
      </c>
      <c r="O4" s="62"/>
      <c r="P4" s="96"/>
    </row>
    <row r="5" spans="1:16" ht="30">
      <c r="A5" s="236">
        <f t="shared" si="0"/>
        <v>2</v>
      </c>
      <c r="B5" s="239">
        <v>8</v>
      </c>
      <c r="C5" s="238" t="str">
        <f>VLOOKUP(B5,B!A:C,2,0)</f>
        <v>Kačka Šipanna</v>
      </c>
      <c r="D5" s="34" t="str">
        <f>VLOOKUP(B5,B!A:C,3,0)</f>
        <v>Mokro a Vydry</v>
      </c>
      <c r="E5" s="123">
        <f>VLOOKUP(B5,Bkomb!G:N,6,0)</f>
        <v>0.54543981481481485</v>
      </c>
      <c r="F5" s="236">
        <f t="shared" si="1"/>
        <v>2</v>
      </c>
      <c r="G5" s="239">
        <v>6</v>
      </c>
      <c r="H5" s="123" t="str">
        <f>VLOOKUP(G5,B!A:C,2,0)</f>
        <v>Bobři</v>
      </c>
      <c r="I5" s="240" t="str">
        <f>VLOOKUP(G5,B!A:C,3,0)</f>
        <v>4. přístav</v>
      </c>
      <c r="J5" s="168">
        <f>VLOOKUP($G5,B_všestrannost!B:O,14,0)</f>
        <v>0</v>
      </c>
      <c r="K5" s="123">
        <f t="shared" si="2"/>
        <v>0.47916666666666669</v>
      </c>
      <c r="L5" s="188">
        <v>0.54339120370370375</v>
      </c>
      <c r="M5" s="123">
        <f>VLOOKUP(G5,'branky B'!A:F,2,0)</f>
        <v>3.472222222222222E-3</v>
      </c>
      <c r="N5" s="127">
        <f t="shared" si="3"/>
        <v>6.769675925925929E-2</v>
      </c>
      <c r="O5" s="62"/>
      <c r="P5" s="96"/>
    </row>
    <row r="6" spans="1:16" ht="30">
      <c r="A6" s="236">
        <f t="shared" si="0"/>
        <v>3</v>
      </c>
      <c r="B6" s="239">
        <v>3</v>
      </c>
      <c r="C6" s="238" t="str">
        <f>VLOOKUP(B6,B!A:C,2,0)</f>
        <v>Albatrosové 1B</v>
      </c>
      <c r="D6" s="34" t="str">
        <f>VLOOKUP(B6,B!A:C,3,0)</f>
        <v>4. přístav</v>
      </c>
      <c r="E6" s="123">
        <f>VLOOKUP(B6,Bkomb!G:N,6,0)</f>
        <v>0.54638888888888892</v>
      </c>
      <c r="F6" s="236">
        <f t="shared" si="1"/>
        <v>3</v>
      </c>
      <c r="G6" s="239">
        <v>8</v>
      </c>
      <c r="H6" s="123" t="str">
        <f>VLOOKUP(G6,B!A:C,2,0)</f>
        <v>Kačka Šipanna</v>
      </c>
      <c r="I6" s="240" t="str">
        <f>VLOOKUP(G6,B!A:C,3,0)</f>
        <v>Mokro a Vydry</v>
      </c>
      <c r="J6" s="168">
        <f>VLOOKUP($G6,B_všestrannost!B:O,14,0)</f>
        <v>1.0416666666666667E-3</v>
      </c>
      <c r="K6" s="123">
        <f t="shared" si="2"/>
        <v>0.48020833333333335</v>
      </c>
      <c r="L6" s="188">
        <v>0.54543981481481485</v>
      </c>
      <c r="M6" s="123">
        <f>VLOOKUP(G6,'branky B'!A:F,2,0)</f>
        <v>3.472222222222222E-3</v>
      </c>
      <c r="N6" s="127">
        <f t="shared" si="3"/>
        <v>6.8703703703703725E-2</v>
      </c>
      <c r="O6" s="62"/>
      <c r="P6" s="96"/>
    </row>
    <row r="7" spans="1:16" ht="30">
      <c r="A7" s="236">
        <f t="shared" si="0"/>
        <v>4</v>
      </c>
      <c r="B7" s="239">
        <v>13</v>
      </c>
      <c r="C7" s="238" t="str">
        <f>VLOOKUP(B7,B!A:C,2,0)</f>
        <v>Jeskynní trip</v>
      </c>
      <c r="D7" s="34" t="str">
        <f>VLOOKUP(B7,B!A:C,3,0)</f>
        <v>VTO Neptun</v>
      </c>
      <c r="E7" s="123">
        <f>VLOOKUP(B7,Bkomb!G:N,6,0)</f>
        <v>0.54694444444444446</v>
      </c>
      <c r="F7" s="236">
        <f t="shared" si="1"/>
        <v>4</v>
      </c>
      <c r="G7" s="239">
        <v>16</v>
      </c>
      <c r="H7" s="123" t="str">
        <f>VLOOKUP(G7,B!A:C,2,0)</f>
        <v xml:space="preserve">Albatrosové 2B </v>
      </c>
      <c r="I7" s="240" t="str">
        <f>VLOOKUP(G7,B!A:C,3,0)</f>
        <v>4. přístav</v>
      </c>
      <c r="J7" s="168">
        <f>VLOOKUP($G7,B_všestrannost!B:O,14,0)</f>
        <v>3.4722222222222224E-4</v>
      </c>
      <c r="K7" s="123">
        <f t="shared" si="2"/>
        <v>0.47951388888888891</v>
      </c>
      <c r="L7" s="188">
        <v>0.54700231481481476</v>
      </c>
      <c r="M7" s="123">
        <f>VLOOKUP(G7,'branky B'!A:F,2,0)</f>
        <v>1.3888888888888889E-3</v>
      </c>
      <c r="N7" s="127">
        <f t="shared" si="3"/>
        <v>6.8877314814814738E-2</v>
      </c>
      <c r="O7" s="62"/>
      <c r="P7" s="96"/>
    </row>
    <row r="8" spans="1:16" ht="30">
      <c r="A8" s="236">
        <f t="shared" si="0"/>
        <v>5</v>
      </c>
      <c r="B8" s="239">
        <v>16</v>
      </c>
      <c r="C8" s="238" t="str">
        <f>VLOOKUP(B8,B!A:C,2,0)</f>
        <v xml:space="preserve">Albatrosové 2B </v>
      </c>
      <c r="D8" s="34" t="str">
        <f>VLOOKUP(B8,B!A:C,3,0)</f>
        <v>4. přístav</v>
      </c>
      <c r="E8" s="123">
        <f>VLOOKUP(B8,Bkomb!G:N,6,0)</f>
        <v>0.54700231481481476</v>
      </c>
      <c r="F8" s="236">
        <f t="shared" si="1"/>
        <v>5</v>
      </c>
      <c r="G8" s="239">
        <v>13</v>
      </c>
      <c r="H8" s="123" t="str">
        <f>VLOOKUP(G8,B!A:C,2,0)</f>
        <v>Jeskynní trip</v>
      </c>
      <c r="I8" s="240" t="str">
        <f>VLOOKUP(G8,B!A:C,3,0)</f>
        <v>VTO Neptun</v>
      </c>
      <c r="J8" s="168">
        <f>VLOOKUP($G8,B_všestrannost!B:O,14,0)</f>
        <v>6.9444444444444447E-4</v>
      </c>
      <c r="K8" s="123">
        <f t="shared" si="2"/>
        <v>0.47986111111111113</v>
      </c>
      <c r="L8" s="188">
        <v>0.54694444444444446</v>
      </c>
      <c r="M8" s="123">
        <f>VLOOKUP(G8,'branky B'!A:F,2,0)</f>
        <v>2.0833333333333333E-3</v>
      </c>
      <c r="N8" s="127">
        <f t="shared" si="3"/>
        <v>6.9166666666666668E-2</v>
      </c>
      <c r="O8" s="62"/>
      <c r="P8" s="96"/>
    </row>
    <row r="9" spans="1:16" ht="30">
      <c r="A9" s="236">
        <f t="shared" si="0"/>
        <v>6</v>
      </c>
      <c r="B9" s="239">
        <v>10</v>
      </c>
      <c r="C9" s="238" t="str">
        <f>VLOOKUP(B9,B!A:C,2,0)</f>
        <v>Bratrstvo tygří pracky</v>
      </c>
      <c r="D9" s="34" t="str">
        <f>VLOOKUP(B9,B!A:C,3,0)</f>
        <v>VTO Tygři</v>
      </c>
      <c r="E9" s="123">
        <f>VLOOKUP(B9,Bkomb!G:N,6,0)</f>
        <v>0.54896990740740736</v>
      </c>
      <c r="F9" s="236">
        <f t="shared" si="1"/>
        <v>6</v>
      </c>
      <c r="G9" s="239">
        <v>14</v>
      </c>
      <c r="H9" s="123" t="str">
        <f>VLOOKUP(G9,B!A:C,2,0)</f>
        <v>Kámen. Kde? Všude!</v>
      </c>
      <c r="I9" s="240" t="str">
        <f>VLOOKUP(G9,B!A:C,3,0)</f>
        <v>VTO Neptun</v>
      </c>
      <c r="J9" s="168">
        <f>VLOOKUP($G9,B_všestrannost!B:O,14,0)</f>
        <v>5.208333333333333E-3</v>
      </c>
      <c r="K9" s="123">
        <f t="shared" si="2"/>
        <v>0.484375</v>
      </c>
      <c r="L9" s="188">
        <v>0.55141203703703701</v>
      </c>
      <c r="M9" s="123">
        <f>VLOOKUP(G9,'branky B'!A:F,2,0)</f>
        <v>2.7777777777777779E-3</v>
      </c>
      <c r="N9" s="127">
        <f t="shared" si="3"/>
        <v>6.9814814814814788E-2</v>
      </c>
      <c r="O9" s="62"/>
      <c r="P9" s="96"/>
    </row>
    <row r="10" spans="1:16" ht="30">
      <c r="A10" s="236">
        <f t="shared" si="0"/>
        <v>7</v>
      </c>
      <c r="B10" s="239">
        <v>4</v>
      </c>
      <c r="C10" s="238" t="str">
        <f>VLOOKUP(B10,B!A:C,2,0)</f>
        <v>Šílení</v>
      </c>
      <c r="D10" s="34" t="str">
        <f>VLOOKUP(B10,B!A:C,3,0)</f>
        <v>DDM Praha 2</v>
      </c>
      <c r="E10" s="123">
        <f>VLOOKUP(B10,Bkomb!G:N,6,0)</f>
        <v>0.55085648148148147</v>
      </c>
      <c r="F10" s="236">
        <f t="shared" si="1"/>
        <v>7</v>
      </c>
      <c r="G10" s="239">
        <v>11</v>
      </c>
      <c r="H10" s="123" t="str">
        <f>VLOOKUP(G10,B!A:C,2,0)</f>
        <v>Bobříci</v>
      </c>
      <c r="I10" s="240" t="str">
        <f>VLOOKUP(G10,B!A:C,3,0)</f>
        <v>4. přístav</v>
      </c>
      <c r="J10" s="168">
        <f>VLOOKUP($G10,B_všestrannost!B:O,14,0)</f>
        <v>5.9027777777777776E-3</v>
      </c>
      <c r="K10" s="123">
        <f t="shared" si="2"/>
        <v>0.48506944444444444</v>
      </c>
      <c r="L10" s="188">
        <v>0.55298611111111107</v>
      </c>
      <c r="M10" s="123">
        <f>VLOOKUP(G10,'branky B'!A:F,2,0)</f>
        <v>2.0833333333333333E-3</v>
      </c>
      <c r="N10" s="127">
        <f t="shared" si="3"/>
        <v>6.9999999999999965E-2</v>
      </c>
      <c r="O10" s="62"/>
      <c r="P10" s="96"/>
    </row>
    <row r="11" spans="1:16" ht="30">
      <c r="A11" s="236">
        <f t="shared" si="0"/>
        <v>8</v>
      </c>
      <c r="B11" s="239">
        <v>1</v>
      </c>
      <c r="C11" s="276" t="str">
        <f>VLOOKUP(B11,B!A:C,2,0)</f>
        <v>Otprarinochelaoringtigotilovegové</v>
      </c>
      <c r="D11" s="34" t="str">
        <f>VLOOKUP(B11,B!A:C,3,0)</f>
        <v>VTO Neptun</v>
      </c>
      <c r="E11" s="123">
        <f>VLOOKUP(B11,Bkomb!G:N,6,0)</f>
        <v>0.55101851851851846</v>
      </c>
      <c r="F11" s="236">
        <f t="shared" si="1"/>
        <v>8</v>
      </c>
      <c r="G11" s="239">
        <v>10</v>
      </c>
      <c r="H11" s="123" t="str">
        <f>VLOOKUP(G11,B!A:C,2,0)</f>
        <v>Bratrstvo tygří pracky</v>
      </c>
      <c r="I11" s="240" t="str">
        <f>VLOOKUP(G11,B!A:C,3,0)</f>
        <v>VTO Tygři</v>
      </c>
      <c r="J11" s="168">
        <f>VLOOKUP($G11,B_všestrannost!B:O,14,0)</f>
        <v>1.736111111111111E-3</v>
      </c>
      <c r="K11" s="123">
        <f t="shared" si="2"/>
        <v>0.48090277777777779</v>
      </c>
      <c r="L11" s="188">
        <v>0.54896990740740736</v>
      </c>
      <c r="M11" s="123">
        <f>VLOOKUP(G11,'branky B'!A:F,2,0)</f>
        <v>2.7777777777777779E-3</v>
      </c>
      <c r="N11" s="127">
        <f t="shared" si="3"/>
        <v>7.0844907407407356E-2</v>
      </c>
      <c r="O11" s="62"/>
      <c r="P11" s="96"/>
    </row>
    <row r="12" spans="1:16" ht="30">
      <c r="A12" s="236">
        <f t="shared" si="0"/>
        <v>9</v>
      </c>
      <c r="B12" s="239">
        <v>5</v>
      </c>
      <c r="C12" s="238" t="str">
        <f>VLOOKUP(B12,B!A:C,2,0)</f>
        <v>Fretky</v>
      </c>
      <c r="D12" s="34" t="str">
        <f>VLOOKUP(B12,B!A:C,3,0)</f>
        <v>Starý psi</v>
      </c>
      <c r="E12" s="123">
        <f>VLOOKUP(B12,Bkomb!G:N,6,0)</f>
        <v>0.55112268518518526</v>
      </c>
      <c r="F12" s="236">
        <f t="shared" si="1"/>
        <v>9</v>
      </c>
      <c r="G12" s="239">
        <v>5</v>
      </c>
      <c r="H12" s="123" t="str">
        <f>VLOOKUP(G12,B!A:C,2,0)</f>
        <v>Fretky</v>
      </c>
      <c r="I12" s="240" t="str">
        <f>VLOOKUP(G12,B!A:C,3,0)</f>
        <v>Starý psi</v>
      </c>
      <c r="J12" s="168">
        <f>VLOOKUP($G12,B_všestrannost!B:O,14,0)</f>
        <v>3.8194444444444443E-3</v>
      </c>
      <c r="K12" s="123">
        <f t="shared" si="2"/>
        <v>0.48298611111111112</v>
      </c>
      <c r="L12" s="188">
        <v>0.55112268518518526</v>
      </c>
      <c r="M12" s="123">
        <f>VLOOKUP(G12,'branky B'!A:F,2,0)</f>
        <v>3.472222222222222E-3</v>
      </c>
      <c r="N12" s="127">
        <f t="shared" si="3"/>
        <v>7.1608796296296365E-2</v>
      </c>
      <c r="O12" s="62"/>
      <c r="P12" s="96"/>
    </row>
    <row r="13" spans="1:16" ht="30">
      <c r="A13" s="236">
        <f t="shared" si="0"/>
        <v>10</v>
      </c>
      <c r="B13" s="239">
        <v>14</v>
      </c>
      <c r="C13" s="238" t="str">
        <f>VLOOKUP(B13,B!A:C,2,0)</f>
        <v>Kámen. Kde? Všude!</v>
      </c>
      <c r="D13" s="34" t="str">
        <f>VLOOKUP(B13,B!A:C,3,0)</f>
        <v>VTO Neptun</v>
      </c>
      <c r="E13" s="123">
        <f>VLOOKUP(B13,Bkomb!G:N,6,0)</f>
        <v>0.55141203703703701</v>
      </c>
      <c r="F13" s="236">
        <f t="shared" si="1"/>
        <v>10</v>
      </c>
      <c r="G13" s="239">
        <v>4</v>
      </c>
      <c r="H13" s="123" t="str">
        <f>VLOOKUP(G13,B!A:C,2,0)</f>
        <v>Šílení</v>
      </c>
      <c r="I13" s="240" t="str">
        <f>VLOOKUP(G13,B!A:C,3,0)</f>
        <v>DDM Praha 2</v>
      </c>
      <c r="J13" s="168">
        <f>VLOOKUP($G13,B_všestrannost!B:O,14,0)</f>
        <v>2.4305555555555556E-3</v>
      </c>
      <c r="K13" s="123">
        <f t="shared" si="2"/>
        <v>0.48159722222222223</v>
      </c>
      <c r="L13" s="188">
        <v>0.55085648148148147</v>
      </c>
      <c r="M13" s="123">
        <f>VLOOKUP(G13,'branky B'!A:F,2,0)</f>
        <v>3.472222222222222E-3</v>
      </c>
      <c r="N13" s="127">
        <f t="shared" si="3"/>
        <v>7.2731481481481466E-2</v>
      </c>
      <c r="O13" s="62"/>
      <c r="P13" s="96"/>
    </row>
    <row r="14" spans="1:16" ht="30">
      <c r="A14" s="236">
        <f t="shared" si="0"/>
        <v>11</v>
      </c>
      <c r="B14" s="239">
        <v>11</v>
      </c>
      <c r="C14" s="238" t="str">
        <f>VLOOKUP(B14,B!A:C,2,0)</f>
        <v>Bobříci</v>
      </c>
      <c r="D14" s="34" t="str">
        <f>VLOOKUP(B14,B!A:C,3,0)</f>
        <v>4. přístav</v>
      </c>
      <c r="E14" s="123">
        <f>VLOOKUP(B14,Bkomb!G:N,6,0)</f>
        <v>0.55298611111111107</v>
      </c>
      <c r="F14" s="236">
        <f t="shared" si="1"/>
        <v>11</v>
      </c>
      <c r="G14" s="239">
        <v>1</v>
      </c>
      <c r="H14" s="113" t="str">
        <f>VLOOKUP(G14,B!A:C,2,0)</f>
        <v>Otprarinochelaoringtigotilovegové</v>
      </c>
      <c r="I14" s="240" t="str">
        <f>VLOOKUP(G14,B!A:C,3,0)</f>
        <v>VTO Neptun</v>
      </c>
      <c r="J14" s="168">
        <f>VLOOKUP($G14,B_všestrannost!B:O,14,0)</f>
        <v>3.1249999999999997E-3</v>
      </c>
      <c r="K14" s="123">
        <f t="shared" si="2"/>
        <v>0.48229166666666667</v>
      </c>
      <c r="L14" s="188">
        <v>0.55101851851851846</v>
      </c>
      <c r="M14" s="123">
        <f>VLOOKUP(G14,'branky B'!A:F,2,0)</f>
        <v>4.1666666666666666E-3</v>
      </c>
      <c r="N14" s="127">
        <f t="shared" si="3"/>
        <v>7.2893518518518455E-2</v>
      </c>
      <c r="O14" s="62"/>
      <c r="P14" s="96"/>
    </row>
    <row r="15" spans="1:16" ht="30">
      <c r="A15" s="236">
        <f t="shared" si="0"/>
        <v>12</v>
      </c>
      <c r="B15" s="239">
        <v>18</v>
      </c>
      <c r="C15" s="238" t="str">
        <f>VLOOKUP(B15,B!A:C,2,0)</f>
        <v>Boby v útoku</v>
      </c>
      <c r="D15" s="34" t="str">
        <f>VLOOKUP(B15,B!A:C,3,0)</f>
        <v>Mokro, Vydry</v>
      </c>
      <c r="E15" s="123">
        <f>VLOOKUP(B15,Bkomb!G:N,6,0)</f>
        <v>0.55837962962962961</v>
      </c>
      <c r="F15" s="236">
        <f t="shared" si="1"/>
        <v>12</v>
      </c>
      <c r="G15" s="239">
        <v>9</v>
      </c>
      <c r="H15" s="123" t="str">
        <f>VLOOKUP(G15,B!A:C,2,0)</f>
        <v>Luda</v>
      </c>
      <c r="I15" s="240" t="str">
        <f>VLOOKUP(G15,B!A:C,3,0)</f>
        <v>VTO Regenti</v>
      </c>
      <c r="J15" s="168">
        <f>VLOOKUP($G15,B_všestrannost!B:O,14,0)</f>
        <v>8.3333333333333332E-3</v>
      </c>
      <c r="K15" s="123">
        <f t="shared" si="2"/>
        <v>0.48750000000000004</v>
      </c>
      <c r="L15" s="188">
        <v>0.55874999999999997</v>
      </c>
      <c r="M15" s="123">
        <f>VLOOKUP(G15,'branky B'!A:F,2,0)</f>
        <v>4.1666666666666666E-3</v>
      </c>
      <c r="N15" s="127">
        <f t="shared" si="3"/>
        <v>7.541666666666659E-2</v>
      </c>
      <c r="O15" s="62"/>
      <c r="P15" s="96"/>
    </row>
    <row r="16" spans="1:16" ht="30">
      <c r="A16" s="236">
        <f t="shared" si="0"/>
        <v>13</v>
      </c>
      <c r="B16" s="239">
        <v>9</v>
      </c>
      <c r="C16" s="238" t="str">
        <f>VLOOKUP(B16,B!A:C,2,0)</f>
        <v>Luda</v>
      </c>
      <c r="D16" s="34" t="str">
        <f>VLOOKUP(B16,B!A:C,3,0)</f>
        <v>VTO Regenti</v>
      </c>
      <c r="E16" s="123">
        <f>VLOOKUP(B16,Bkomb!G:N,6,0)</f>
        <v>0.55874999999999997</v>
      </c>
      <c r="F16" s="236">
        <f t="shared" si="1"/>
        <v>13</v>
      </c>
      <c r="G16" s="239">
        <v>18</v>
      </c>
      <c r="H16" s="123" t="str">
        <f>VLOOKUP(G16,B!A:C,2,0)</f>
        <v>Boby v útoku</v>
      </c>
      <c r="I16" s="240" t="str">
        <f>VLOOKUP(G16,B!A:C,3,0)</f>
        <v>Mokro, Vydry</v>
      </c>
      <c r="J16" s="168">
        <f>VLOOKUP($G16,B_všestrannost!B:O,14,0)</f>
        <v>5.5555555555555558E-3</v>
      </c>
      <c r="K16" s="123">
        <f t="shared" si="2"/>
        <v>0.48472222222222222</v>
      </c>
      <c r="L16" s="188">
        <v>0.55837962962962961</v>
      </c>
      <c r="M16" s="123">
        <f>VLOOKUP(G16,'branky B'!A:F,2,0)</f>
        <v>2.7777777777777779E-3</v>
      </c>
      <c r="N16" s="127">
        <f t="shared" si="3"/>
        <v>7.6435185185185175E-2</v>
      </c>
      <c r="O16" s="62"/>
      <c r="P16" s="96"/>
    </row>
    <row r="17" spans="1:16" ht="30">
      <c r="A17" s="236">
        <f t="shared" si="0"/>
        <v>14</v>
      </c>
      <c r="B17" s="239">
        <v>17</v>
      </c>
      <c r="C17" s="238" t="str">
        <f>VLOOKUP(B17,B!A:C,2,0)</f>
        <v>Kámen u ruky</v>
      </c>
      <c r="D17" s="34" t="str">
        <f>VLOOKUP(B17,B!A:C,3,0)</f>
        <v>Práčata</v>
      </c>
      <c r="E17" s="123">
        <f>VLOOKUP(B17,Bkomb!G:N,6,0)</f>
        <v>0.56146990740740743</v>
      </c>
      <c r="F17" s="236">
        <f t="shared" si="1"/>
        <v>14</v>
      </c>
      <c r="G17" s="239">
        <v>15</v>
      </c>
      <c r="H17" s="123" t="str">
        <f>VLOOKUP(G17,B!A:C,2,0)</f>
        <v>Garfieldi</v>
      </c>
      <c r="I17" s="240" t="str">
        <f>VLOOKUP(G17,B!A:C,3,0)</f>
        <v>Lvíčata</v>
      </c>
      <c r="J17" s="168">
        <f>VLOOKUP($G17,B_všestrannost!B:O,14,0)</f>
        <v>6.9444444444444441E-3</v>
      </c>
      <c r="K17" s="123">
        <f t="shared" si="2"/>
        <v>0.4861111111111111</v>
      </c>
      <c r="L17" s="188">
        <v>0.56362268518518521</v>
      </c>
      <c r="M17" s="123">
        <f>VLOOKUP(G17,'branky B'!A:F,2,0)</f>
        <v>2.0833333333333333E-3</v>
      </c>
      <c r="N17" s="127">
        <f t="shared" si="3"/>
        <v>7.9594907407407448E-2</v>
      </c>
      <c r="O17" s="62"/>
      <c r="P17" s="96"/>
    </row>
    <row r="18" spans="1:16" ht="30">
      <c r="A18" s="236">
        <f t="shared" si="0"/>
        <v>15</v>
      </c>
      <c r="B18" s="239">
        <v>15</v>
      </c>
      <c r="C18" s="238" t="str">
        <f>VLOOKUP(B18,B!A:C,2,0)</f>
        <v>Garfieldi</v>
      </c>
      <c r="D18" s="34" t="str">
        <f>VLOOKUP(B18,B!A:C,3,0)</f>
        <v>Lvíčata</v>
      </c>
      <c r="E18" s="123">
        <f>VLOOKUP(B18,Bkomb!G:N,6,0)</f>
        <v>0.56362268518518521</v>
      </c>
      <c r="F18" s="236">
        <f t="shared" si="1"/>
        <v>15</v>
      </c>
      <c r="G18" s="239">
        <v>17</v>
      </c>
      <c r="H18" s="123" t="str">
        <f>VLOOKUP(G18,B!A:C,2,0)</f>
        <v>Kámen u ruky</v>
      </c>
      <c r="I18" s="240" t="str">
        <f>VLOOKUP(G18,B!A:C,3,0)</f>
        <v>Práčata</v>
      </c>
      <c r="J18" s="168">
        <f>VLOOKUP($G18,B_všestrannost!B:O,14,0)</f>
        <v>4.8611111111111112E-3</v>
      </c>
      <c r="K18" s="123">
        <f t="shared" si="2"/>
        <v>0.48402777777777778</v>
      </c>
      <c r="L18" s="188">
        <v>0.56146990740740743</v>
      </c>
      <c r="M18" s="123">
        <f>VLOOKUP(G18,'branky B'!A:F,2,0)</f>
        <v>2.7777777777777779E-3</v>
      </c>
      <c r="N18" s="127">
        <f t="shared" si="3"/>
        <v>8.0219907407407434E-2</v>
      </c>
      <c r="O18" s="62"/>
      <c r="P18" s="96"/>
    </row>
    <row r="19" spans="1:16" ht="30">
      <c r="A19" s="236">
        <f t="shared" si="0"/>
        <v>16</v>
      </c>
      <c r="B19" s="239">
        <v>12</v>
      </c>
      <c r="C19" s="238" t="str">
        <f>VLOOKUP(B19,B!A:C,2,0)</f>
        <v>Kámen a nohy</v>
      </c>
      <c r="D19" s="34" t="str">
        <f>VLOOKUP(B19,B!A:C,3,0)</f>
        <v>Práčata</v>
      </c>
      <c r="E19" s="123">
        <f>VLOOKUP(B19,Bkomb!G:N,6,0)</f>
        <v>0.56373842592592593</v>
      </c>
      <c r="F19" s="236">
        <f t="shared" si="1"/>
        <v>16</v>
      </c>
      <c r="G19" s="239">
        <v>12</v>
      </c>
      <c r="H19" s="123" t="str">
        <f>VLOOKUP(G19,B!A:C,2,0)</f>
        <v>Kámen a nohy</v>
      </c>
      <c r="I19" s="240" t="str">
        <f>VLOOKUP(G19,B!A:C,3,0)</f>
        <v>Práčata</v>
      </c>
      <c r="J19" s="168">
        <f>VLOOKUP($G19,B_všestrannost!B:O,14,0)</f>
        <v>6.9444444444444441E-3</v>
      </c>
      <c r="K19" s="123">
        <f t="shared" si="2"/>
        <v>0.4861111111111111</v>
      </c>
      <c r="L19" s="188">
        <v>0.56373842592592593</v>
      </c>
      <c r="M19" s="123">
        <f>VLOOKUP(G19,'branky B'!A:F,2,0)</f>
        <v>3.472222222222222E-3</v>
      </c>
      <c r="N19" s="127">
        <f t="shared" si="3"/>
        <v>8.1099537037037053E-2</v>
      </c>
      <c r="O19" s="62"/>
      <c r="P19" s="96"/>
    </row>
    <row r="20" spans="1:16" ht="30">
      <c r="A20" s="236">
        <f t="shared" si="0"/>
        <v>17</v>
      </c>
      <c r="B20" s="239">
        <v>7</v>
      </c>
      <c r="C20" s="238" t="str">
        <f>VLOOKUP(B20,B!A:C,2,0)</f>
        <v>Kačky</v>
      </c>
      <c r="D20" s="34" t="str">
        <f>VLOOKUP(B20,B!A:C,3,0)</f>
        <v>4. přístav</v>
      </c>
      <c r="E20" s="123">
        <f>VLOOKUP(B20,Bkomb!G:N,6,0)</f>
        <v>0.56568287037037035</v>
      </c>
      <c r="F20" s="236">
        <f t="shared" si="1"/>
        <v>17</v>
      </c>
      <c r="G20" s="239">
        <v>7</v>
      </c>
      <c r="H20" s="123" t="str">
        <f>VLOOKUP(G20,B!A:C,2,0)</f>
        <v>Kačky</v>
      </c>
      <c r="I20" s="240" t="str">
        <f>VLOOKUP(G20,B!A:C,3,0)</f>
        <v>4. přístav</v>
      </c>
      <c r="J20" s="168">
        <f>VLOOKUP($G20,B_všestrannost!B:O,14,0)</f>
        <v>4.1666666666666666E-3</v>
      </c>
      <c r="K20" s="123">
        <f t="shared" si="2"/>
        <v>0.48333333333333334</v>
      </c>
      <c r="L20" s="188">
        <v>0.56568287037037035</v>
      </c>
      <c r="M20" s="123">
        <f>VLOOKUP(G20,'branky B'!A:F,2,0)</f>
        <v>2.7777777777777779E-3</v>
      </c>
      <c r="N20" s="127">
        <f t="shared" si="3"/>
        <v>8.5127314814814795E-2</v>
      </c>
      <c r="O20" s="62"/>
      <c r="P20" s="96"/>
    </row>
    <row r="21" spans="1:16" ht="30">
      <c r="A21" s="236">
        <f t="shared" si="0"/>
        <v>18</v>
      </c>
      <c r="B21" s="239">
        <v>2</v>
      </c>
      <c r="C21" s="238" t="str">
        <f>VLOOKUP(B21,B!A:C,2,0)</f>
        <v>Retardi</v>
      </c>
      <c r="D21" s="34" t="str">
        <f>VLOOKUP(B21,B!A:C,3,0)</f>
        <v>Lvíčata</v>
      </c>
      <c r="E21" s="123">
        <f>VLOOKUP(B21,Bkomb!G:N,6,0)</f>
        <v>0.5797106481481481</v>
      </c>
      <c r="F21" s="236">
        <f t="shared" si="1"/>
        <v>18</v>
      </c>
      <c r="G21" s="239">
        <v>2</v>
      </c>
      <c r="H21" s="123" t="str">
        <f>VLOOKUP(G21,B!A:C,2,0)</f>
        <v>Retardi</v>
      </c>
      <c r="I21" s="240" t="str">
        <f>VLOOKUP(G21,B!A:C,3,0)</f>
        <v>Lvíčata</v>
      </c>
      <c r="J21" s="168">
        <f>VLOOKUP($G21,B_všestrannost!B:O,14,0)</f>
        <v>7.2916666666666659E-3</v>
      </c>
      <c r="K21" s="123">
        <f t="shared" si="2"/>
        <v>0.48645833333333333</v>
      </c>
      <c r="L21" s="188">
        <v>0.5797106481481481</v>
      </c>
      <c r="M21" s="123">
        <f>VLOOKUP(G21,'branky B'!A:F,2,0)</f>
        <v>5.5555555555555558E-3</v>
      </c>
      <c r="N21" s="127">
        <f t="shared" si="3"/>
        <v>9.8807870370370324E-2</v>
      </c>
      <c r="O21" s="62"/>
      <c r="P21" s="96"/>
    </row>
    <row r="22" spans="1:16" ht="15">
      <c r="O22" s="62"/>
      <c r="P22" s="96"/>
    </row>
    <row r="23" spans="1:16">
      <c r="B23" s="9"/>
    </row>
    <row r="24" spans="1:16" ht="30">
      <c r="A24" s="179" t="s">
        <v>193</v>
      </c>
      <c r="J24" s="181" t="s">
        <v>31</v>
      </c>
      <c r="K24" s="182">
        <v>0.47916666666666669</v>
      </c>
      <c r="M24" s="181" t="s">
        <v>70</v>
      </c>
      <c r="N24" s="183">
        <v>7.6388888888888895E-2</v>
      </c>
    </row>
    <row r="25" spans="1:16" ht="30">
      <c r="A25" s="179" t="s">
        <v>194</v>
      </c>
    </row>
    <row r="26" spans="1:16">
      <c r="F26" s="11"/>
    </row>
  </sheetData>
  <autoFilter ref="F3:N3">
    <filterColumn colId="4"/>
    <sortState ref="F4:N16">
      <sortCondition ref="N3"/>
    </sortState>
  </autoFilter>
  <sortState ref="A4:E21">
    <sortCondition ref="A3"/>
  </sortState>
  <mergeCells count="2">
    <mergeCell ref="A1:E1"/>
    <mergeCell ref="F1:N1"/>
  </mergeCells>
  <phoneticPr fontId="0" type="noConversion"/>
  <conditionalFormatting sqref="N4:N21">
    <cfRule type="cellIs" dxfId="1" priority="2" stopIfTrue="1" operator="greaterThan">
      <formula>$N$24</formula>
    </cfRule>
  </conditionalFormatting>
  <printOptions horizontalCentered="1"/>
  <pageMargins left="0.4" right="0.23" top="0.78740157480314965" bottom="0.59055118110236227" header="0.51181102362204722" footer="0.51181102362204722"/>
  <pageSetup paperSize="9" scale="70" orientation="landscape" r:id="rId1"/>
  <headerFooter alignWithMargins="0"/>
  <colBreaks count="2" manualBreakCount="2">
    <brk id="5" max="23" man="1"/>
    <brk id="14" max="1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85" zoomScaleSheetLayoutView="85" workbookViewId="0">
      <selection activeCell="C21" sqref="C21"/>
    </sheetView>
  </sheetViews>
  <sheetFormatPr defaultRowHeight="13.2"/>
  <cols>
    <col min="1" max="1" width="6.44140625" customWidth="1"/>
    <col min="2" max="2" width="7.109375" customWidth="1"/>
    <col min="3" max="3" width="70.44140625" customWidth="1"/>
    <col min="4" max="4" width="22.5546875" customWidth="1"/>
    <col min="5" max="5" width="18.6640625" customWidth="1"/>
    <col min="6" max="6" width="17" customWidth="1"/>
  </cols>
  <sheetData>
    <row r="1" spans="1:6" ht="90.6" thickBot="1">
      <c r="A1" s="291" t="s">
        <v>22</v>
      </c>
      <c r="B1" s="291"/>
      <c r="C1" s="291"/>
      <c r="D1" s="291"/>
      <c r="F1" s="175" t="s">
        <v>67</v>
      </c>
    </row>
    <row r="2" spans="1:6" ht="35.4" thickBot="1">
      <c r="A2" s="118" t="s">
        <v>12</v>
      </c>
      <c r="B2" s="119" t="s">
        <v>37</v>
      </c>
      <c r="C2" s="119" t="s">
        <v>1</v>
      </c>
      <c r="D2" s="119" t="s">
        <v>2</v>
      </c>
      <c r="E2" s="120" t="s">
        <v>19</v>
      </c>
    </row>
    <row r="3" spans="1:6" ht="21.6" thickTop="1">
      <c r="A3" s="237">
        <f>RANK(E3,$E$3:$E$14,1)</f>
        <v>1</v>
      </c>
      <c r="B3" s="72">
        <v>72</v>
      </c>
      <c r="C3" s="176" t="str">
        <f>VLOOKUP(B3,D!A:D,2,0)</f>
        <v>Hlavní je se zúčastnit</v>
      </c>
      <c r="D3" s="241" t="str">
        <f>VLOOKUP(B3,D!A:D,3,0)</f>
        <v>Mokro + Vydry</v>
      </c>
      <c r="E3" s="121">
        <v>0.86319444444444438</v>
      </c>
    </row>
    <row r="4" spans="1:6" ht="21">
      <c r="A4" s="237">
        <f>RANK(E4,$E$3:$E$14,1)</f>
        <v>2</v>
      </c>
      <c r="B4" s="72">
        <v>70</v>
      </c>
      <c r="C4" s="177" t="str">
        <f>VLOOKUP(B4,D!A:D,2,0)</f>
        <v>Posádka D...</v>
      </c>
      <c r="D4" s="242" t="str">
        <f>VLOOKUP(B4,D!A:D,3,0)</f>
        <v>VTO Regent</v>
      </c>
      <c r="E4" s="122">
        <v>0.86458333333333337</v>
      </c>
    </row>
    <row r="5" spans="1:6" ht="21">
      <c r="A5" s="237">
        <f>RANK(E5,$E$3:$E$14,1)</f>
        <v>3</v>
      </c>
      <c r="B5" s="72">
        <v>68</v>
      </c>
      <c r="C5" s="177" t="str">
        <f>VLOOKUP(B5,D!A:D,2,0)</f>
        <v>Kámen a blonďák</v>
      </c>
      <c r="D5" s="242" t="str">
        <f>VLOOKUP(B5,D!A:D,3,0)</f>
        <v>Práčata</v>
      </c>
      <c r="E5" s="122">
        <v>0.86597222222222225</v>
      </c>
    </row>
    <row r="6" spans="1:6" ht="21">
      <c r="A6" s="237">
        <f>RANK(E6,$E$3:$E$14,1)</f>
        <v>4</v>
      </c>
      <c r="B6" s="72">
        <v>77</v>
      </c>
      <c r="C6" s="177" t="str">
        <f>VLOOKUP(B6,D!A:D,2,0)</f>
        <v>Na poslední chvíli</v>
      </c>
      <c r="D6" s="242" t="str">
        <f>VLOOKUP(B6,D!A:D,3,0)</f>
        <v>VTO Neptun</v>
      </c>
      <c r="E6" s="122">
        <v>0.86736111111111114</v>
      </c>
    </row>
    <row r="7" spans="1:6" ht="21">
      <c r="A7" s="237">
        <f>RANK(E7,$E$3:$E$14,1)</f>
        <v>5</v>
      </c>
      <c r="B7" s="72">
        <v>67</v>
      </c>
      <c r="C7" s="177" t="str">
        <f>VLOOKUP(B7,D!A:D,2,0)</f>
        <v>Olomoucké syrečky</v>
      </c>
      <c r="D7" s="242" t="str">
        <f>VLOOKUP(B7,D!A:D,3,0)</f>
        <v>VTO Neptun</v>
      </c>
      <c r="E7" s="122">
        <v>0.86944444444444446</v>
      </c>
    </row>
    <row r="8" spans="1:6" ht="21">
      <c r="A8" s="237">
        <f>RANK(E8,$E$3:$E$14,1)</f>
        <v>6</v>
      </c>
      <c r="B8" s="72">
        <v>69</v>
      </c>
      <c r="C8" s="177" t="str">
        <f>VLOOKUP(B8,D!A:D,2,0)</f>
        <v>Pašča Homo Erectus</v>
      </c>
      <c r="D8" s="242" t="str">
        <f>VLOOKUP(B8,D!A:D,3,0)</f>
        <v>Práčata</v>
      </c>
      <c r="E8" s="122">
        <v>0.87013888888888891</v>
      </c>
    </row>
    <row r="9" spans="1:6" ht="21">
      <c r="A9" s="237">
        <f>RANK(E9,$E$3:$E$14,1)</f>
        <v>7</v>
      </c>
      <c r="B9" s="72">
        <v>71</v>
      </c>
      <c r="C9" s="177" t="str">
        <f>VLOOKUP(B9,D!A:D,2,0)</f>
        <v>Rok od roku lepší..</v>
      </c>
      <c r="D9" s="242" t="str">
        <f>VLOOKUP(B9,D!A:D,3,0)</f>
        <v>Mokro + Vydry</v>
      </c>
      <c r="E9" s="122">
        <v>0.87152777777777779</v>
      </c>
    </row>
    <row r="10" spans="1:6" ht="21">
      <c r="A10" s="237">
        <f>RANK(E10,$E$3:$E$14,1)</f>
        <v>8</v>
      </c>
      <c r="B10" s="72">
        <v>66</v>
      </c>
      <c r="C10" s="177" t="str">
        <f>VLOOKUP(B10,D!A:D,2,0)</f>
        <v>Rampasáci</v>
      </c>
      <c r="D10" s="242" t="str">
        <f>VLOOKUP(B10,D!A:D,3,0)</f>
        <v>DDM Praha 2</v>
      </c>
      <c r="E10" s="122">
        <v>0.87569444444444444</v>
      </c>
    </row>
    <row r="11" spans="1:6" ht="21">
      <c r="A11" s="237">
        <f>RANK(E11,$E$3:$E$14,1)</f>
        <v>9</v>
      </c>
      <c r="B11" s="72">
        <v>75</v>
      </c>
      <c r="C11" s="177" t="str">
        <f>VLOOKUP(B11,D!A:D,2,0)</f>
        <v>Navždy mladí</v>
      </c>
      <c r="D11" s="242" t="str">
        <f>VLOOKUP(B11,D!A:D,3,0)</f>
        <v>VTO Tygři</v>
      </c>
      <c r="E11" s="122">
        <v>0.87777777777777777</v>
      </c>
    </row>
    <row r="12" spans="1:6" ht="21">
      <c r="A12" s="237">
        <f>RANK(E12,$E$3:$E$14,1)</f>
        <v>10</v>
      </c>
      <c r="B12" s="72">
        <v>73</v>
      </c>
      <c r="C12" s="177" t="str">
        <f>VLOOKUP(B12,D!A:D,2,0)</f>
        <v>Prostě jedem</v>
      </c>
      <c r="D12" s="242" t="str">
        <f>VLOOKUP(B12,D!A:D,3,0)</f>
        <v>Albatrosové</v>
      </c>
      <c r="E12" s="122">
        <v>0.88750000000000007</v>
      </c>
    </row>
    <row r="13" spans="1:6" ht="21">
      <c r="A13" s="237">
        <f>RANK(E13,$E$3:$E$14,1)</f>
        <v>11</v>
      </c>
      <c r="B13" s="72">
        <v>74</v>
      </c>
      <c r="C13" s="177" t="str">
        <f>VLOOKUP(B13,D!A:D,2,0)</f>
        <v>System of a Down</v>
      </c>
      <c r="D13" s="242" t="str">
        <f>VLOOKUP(B13,D!A:D,3,0)</f>
        <v>Albatrosové</v>
      </c>
      <c r="E13" s="122">
        <v>0.88888888888888884</v>
      </c>
    </row>
    <row r="14" spans="1:6" ht="21">
      <c r="A14" s="237">
        <f>RANK(E14,$E$3:$E$14,1)</f>
        <v>12</v>
      </c>
      <c r="B14" s="72">
        <v>76</v>
      </c>
      <c r="C14" s="177" t="str">
        <f>VLOOKUP(B14,D!A:D,2,0)</f>
        <v>Vysílač</v>
      </c>
      <c r="D14" s="242" t="str">
        <f>VLOOKUP(B14,D!A:D,3,0)</f>
        <v>Albatrosové</v>
      </c>
      <c r="E14" s="122">
        <v>0.88958333333333339</v>
      </c>
    </row>
  </sheetData>
  <autoFilter ref="A2:E14">
    <sortState ref="A3:E13">
      <sortCondition ref="E2:E13"/>
    </sortState>
  </autoFilter>
  <sortState ref="A3:E14">
    <sortCondition ref="A3"/>
  </sortState>
  <mergeCells count="1">
    <mergeCell ref="A1:D1"/>
  </mergeCells>
  <phoneticPr fontId="0" type="noConversion"/>
  <pageMargins left="0.75" right="0.75" top="1" bottom="1" header="0.4921259845" footer="0.4921259845"/>
  <pageSetup paperSize="9" scale="105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zoomScale="50" zoomScaleNormal="50" zoomScalePageLayoutView="50" workbookViewId="0">
      <selection activeCell="E3" sqref="E3:N20"/>
    </sheetView>
  </sheetViews>
  <sheetFormatPr defaultColWidth="9.109375" defaultRowHeight="15.6"/>
  <cols>
    <col min="1" max="1" width="20.6640625" style="3" customWidth="1"/>
    <col min="2" max="2" width="59.33203125" style="3" customWidth="1"/>
    <col min="3" max="3" width="50.88671875" style="3" bestFit="1" customWidth="1"/>
    <col min="4" max="4" width="21.109375" style="1" customWidth="1"/>
    <col min="5" max="5" width="22.109375" style="1" bestFit="1" customWidth="1"/>
    <col min="6" max="6" width="13.6640625" style="1" customWidth="1"/>
    <col min="7" max="7" width="23.5546875" style="1" customWidth="1"/>
    <col min="8" max="8" width="14.5546875" style="1" customWidth="1"/>
    <col min="9" max="9" width="21.5546875" style="1" customWidth="1"/>
    <col min="10" max="10" width="14.5546875" style="1" customWidth="1"/>
    <col min="11" max="11" width="20.109375" style="1" customWidth="1"/>
    <col min="12" max="12" width="14.5546875" style="1" customWidth="1"/>
    <col min="13" max="13" width="24.33203125" style="1" customWidth="1"/>
    <col min="14" max="14" width="14.5546875" style="1" customWidth="1"/>
    <col min="15" max="16384" width="9.109375" style="3"/>
  </cols>
  <sheetData>
    <row r="1" spans="1:14" ht="61.2" thickBot="1">
      <c r="A1" s="59" t="s">
        <v>33</v>
      </c>
      <c r="B1" s="17"/>
      <c r="C1" s="17"/>
      <c r="D1" s="17" t="s">
        <v>35</v>
      </c>
      <c r="E1" s="198">
        <f>COUNT($A$3:$A$95)</f>
        <v>18</v>
      </c>
      <c r="F1" s="90">
        <v>36287</v>
      </c>
      <c r="G1" s="5"/>
      <c r="H1" s="90">
        <v>37135</v>
      </c>
      <c r="I1" s="5"/>
      <c r="J1" s="90"/>
      <c r="K1" s="5"/>
      <c r="L1" s="90"/>
      <c r="M1" s="5"/>
      <c r="N1" s="90"/>
    </row>
    <row r="2" spans="1:14" s="4" customFormat="1" ht="63.6" thickBot="1">
      <c r="A2" s="21" t="s">
        <v>3</v>
      </c>
      <c r="B2" s="22" t="s">
        <v>1</v>
      </c>
      <c r="C2" s="23" t="s">
        <v>2</v>
      </c>
      <c r="D2" s="23" t="s">
        <v>7</v>
      </c>
      <c r="E2" s="23" t="s">
        <v>8</v>
      </c>
      <c r="F2" s="78" t="s">
        <v>28</v>
      </c>
      <c r="G2" s="23" t="s">
        <v>5</v>
      </c>
      <c r="H2" s="78" t="s">
        <v>28</v>
      </c>
      <c r="I2" s="23" t="s">
        <v>5</v>
      </c>
      <c r="J2" s="78" t="s">
        <v>28</v>
      </c>
      <c r="K2" s="23" t="s">
        <v>5</v>
      </c>
      <c r="L2" s="78" t="s">
        <v>28</v>
      </c>
      <c r="M2" s="23" t="s">
        <v>5</v>
      </c>
      <c r="N2" s="78" t="s">
        <v>28</v>
      </c>
    </row>
    <row r="3" spans="1:14" s="16" customFormat="1" ht="30.6" thickTop="1">
      <c r="A3" s="24">
        <v>1</v>
      </c>
      <c r="B3" s="271" t="s">
        <v>106</v>
      </c>
      <c r="C3" s="25" t="s">
        <v>38</v>
      </c>
      <c r="D3" s="18" t="s">
        <v>55</v>
      </c>
      <c r="E3" s="14"/>
      <c r="F3" s="15"/>
      <c r="G3" s="14"/>
      <c r="H3" s="15"/>
      <c r="I3" s="14"/>
      <c r="J3" s="15"/>
      <c r="K3" s="14"/>
      <c r="L3" s="15"/>
      <c r="M3" s="14"/>
      <c r="N3" s="15"/>
    </row>
    <row r="4" spans="1:14" s="16" customFormat="1" ht="30">
      <c r="A4" s="24">
        <v>2</v>
      </c>
      <c r="B4" s="20" t="s">
        <v>107</v>
      </c>
      <c r="C4" s="25" t="s">
        <v>44</v>
      </c>
      <c r="D4" s="18" t="s">
        <v>46</v>
      </c>
      <c r="E4" s="14"/>
      <c r="F4" s="15"/>
      <c r="G4" s="14"/>
      <c r="H4" s="15"/>
      <c r="I4" s="14"/>
      <c r="J4" s="15"/>
      <c r="K4" s="14"/>
      <c r="L4" s="15"/>
      <c r="M4" s="14"/>
      <c r="N4" s="15"/>
    </row>
    <row r="5" spans="1:14" s="16" customFormat="1" ht="30">
      <c r="A5" s="24">
        <v>3</v>
      </c>
      <c r="B5" s="20" t="s">
        <v>196</v>
      </c>
      <c r="C5" s="25" t="s">
        <v>45</v>
      </c>
      <c r="D5" s="18" t="s">
        <v>57</v>
      </c>
      <c r="E5" s="14"/>
      <c r="F5" s="15"/>
      <c r="G5" s="14"/>
      <c r="H5" s="15"/>
      <c r="I5" s="14"/>
      <c r="J5" s="15"/>
      <c r="K5" s="14"/>
      <c r="L5" s="15"/>
      <c r="M5" s="14"/>
      <c r="N5" s="15"/>
    </row>
    <row r="6" spans="1:14" s="16" customFormat="1" ht="30">
      <c r="A6" s="24">
        <v>4</v>
      </c>
      <c r="B6" s="20" t="s">
        <v>108</v>
      </c>
      <c r="C6" s="25" t="s">
        <v>41</v>
      </c>
      <c r="D6" s="18" t="s">
        <v>61</v>
      </c>
      <c r="E6" s="73"/>
      <c r="F6" s="15"/>
      <c r="G6" s="14"/>
      <c r="H6" s="15"/>
      <c r="I6" s="14"/>
      <c r="J6" s="15"/>
      <c r="K6" s="14"/>
      <c r="L6" s="15"/>
      <c r="M6" s="14"/>
      <c r="N6" s="15"/>
    </row>
    <row r="7" spans="1:14" s="16" customFormat="1" ht="30">
      <c r="A7" s="24">
        <v>5</v>
      </c>
      <c r="B7" s="20" t="s">
        <v>109</v>
      </c>
      <c r="C7" s="25" t="s">
        <v>43</v>
      </c>
      <c r="D7" s="18" t="s">
        <v>110</v>
      </c>
      <c r="E7" s="14"/>
      <c r="F7" s="15"/>
      <c r="G7" s="14"/>
      <c r="H7" s="15"/>
      <c r="I7" s="14"/>
      <c r="J7" s="15"/>
      <c r="K7" s="14"/>
      <c r="L7" s="15"/>
      <c r="M7" s="14"/>
      <c r="N7" s="15"/>
    </row>
    <row r="8" spans="1:14" s="16" customFormat="1" ht="30">
      <c r="A8" s="24">
        <v>6</v>
      </c>
      <c r="B8" s="20" t="s">
        <v>111</v>
      </c>
      <c r="C8" s="25" t="s">
        <v>45</v>
      </c>
      <c r="D8" s="18" t="s">
        <v>60</v>
      </c>
      <c r="E8" s="14"/>
      <c r="F8" s="15"/>
      <c r="G8" s="14"/>
      <c r="H8" s="15"/>
      <c r="I8" s="14"/>
      <c r="J8" s="15"/>
      <c r="K8" s="14"/>
      <c r="L8" s="15"/>
      <c r="M8" s="14"/>
      <c r="N8" s="15"/>
    </row>
    <row r="9" spans="1:14" s="16" customFormat="1" ht="30">
      <c r="A9" s="24">
        <v>7</v>
      </c>
      <c r="B9" s="20" t="s">
        <v>112</v>
      </c>
      <c r="C9" s="25" t="s">
        <v>45</v>
      </c>
      <c r="D9" s="18" t="s">
        <v>113</v>
      </c>
      <c r="E9" s="14"/>
      <c r="F9" s="15"/>
      <c r="G9" s="15"/>
      <c r="H9" s="15"/>
      <c r="I9" s="14"/>
      <c r="J9" s="15"/>
      <c r="K9" s="14"/>
      <c r="L9" s="15"/>
      <c r="M9" s="14"/>
      <c r="N9" s="15"/>
    </row>
    <row r="10" spans="1:14" s="16" customFormat="1" ht="30">
      <c r="A10" s="24">
        <v>8</v>
      </c>
      <c r="B10" s="20" t="s">
        <v>114</v>
      </c>
      <c r="C10" s="25" t="s">
        <v>56</v>
      </c>
      <c r="D10" s="18" t="s">
        <v>115</v>
      </c>
      <c r="E10" s="14"/>
      <c r="F10" s="15"/>
      <c r="G10" s="14"/>
      <c r="H10" s="15"/>
      <c r="I10" s="14"/>
      <c r="J10" s="15"/>
      <c r="K10" s="14"/>
      <c r="L10" s="15"/>
      <c r="M10" s="14"/>
      <c r="N10" s="15"/>
    </row>
    <row r="11" spans="1:14" s="16" customFormat="1" ht="30">
      <c r="A11" s="24">
        <v>9</v>
      </c>
      <c r="B11" s="20" t="s">
        <v>116</v>
      </c>
      <c r="C11" s="25" t="s">
        <v>100</v>
      </c>
      <c r="D11" s="18" t="s">
        <v>53</v>
      </c>
      <c r="E11" s="14"/>
      <c r="F11" s="15"/>
      <c r="G11" s="14"/>
      <c r="H11" s="15"/>
      <c r="I11" s="14"/>
      <c r="J11" s="15"/>
      <c r="K11" s="14"/>
      <c r="L11" s="15"/>
      <c r="M11" s="14"/>
      <c r="N11" s="15"/>
    </row>
    <row r="12" spans="1:14" s="16" customFormat="1" ht="30">
      <c r="A12" s="24">
        <v>10</v>
      </c>
      <c r="B12" s="20" t="s">
        <v>117</v>
      </c>
      <c r="C12" s="25" t="s">
        <v>40</v>
      </c>
      <c r="D12" s="19" t="s">
        <v>118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30">
      <c r="A13" s="24">
        <v>11</v>
      </c>
      <c r="B13" s="20" t="s">
        <v>119</v>
      </c>
      <c r="C13" s="25" t="s">
        <v>45</v>
      </c>
      <c r="D13" s="19" t="s">
        <v>59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30">
      <c r="A14" s="24">
        <v>12</v>
      </c>
      <c r="B14" s="20" t="s">
        <v>120</v>
      </c>
      <c r="C14" s="25" t="s">
        <v>39</v>
      </c>
      <c r="D14" s="19" t="s">
        <v>58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30">
      <c r="A15" s="24">
        <v>13</v>
      </c>
      <c r="B15" s="20" t="s">
        <v>121</v>
      </c>
      <c r="C15" s="25" t="s">
        <v>38</v>
      </c>
      <c r="D15" s="19" t="s">
        <v>54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30">
      <c r="A16" s="24">
        <v>14</v>
      </c>
      <c r="B16" s="20" t="s">
        <v>122</v>
      </c>
      <c r="C16" s="25" t="s">
        <v>38</v>
      </c>
      <c r="D16" s="19" t="s">
        <v>123</v>
      </c>
      <c r="E16" s="83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30">
      <c r="A17" s="24">
        <v>15</v>
      </c>
      <c r="B17" s="20" t="s">
        <v>124</v>
      </c>
      <c r="C17" s="25" t="s">
        <v>44</v>
      </c>
      <c r="D17" s="19" t="s">
        <v>125</v>
      </c>
      <c r="E17" s="84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0">
      <c r="A18" s="24">
        <v>16</v>
      </c>
      <c r="B18" s="20" t="s">
        <v>126</v>
      </c>
      <c r="C18" s="25" t="s">
        <v>45</v>
      </c>
      <c r="D18" s="19" t="s">
        <v>85</v>
      </c>
      <c r="E18" s="84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0">
      <c r="A19" s="24">
        <v>17</v>
      </c>
      <c r="B19" s="20" t="s">
        <v>127</v>
      </c>
      <c r="C19" s="25" t="s">
        <v>39</v>
      </c>
      <c r="D19" s="19" t="s">
        <v>128</v>
      </c>
      <c r="E19" s="84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0">
      <c r="A20" s="24">
        <v>18</v>
      </c>
      <c r="B20" s="20" t="s">
        <v>129</v>
      </c>
      <c r="C20" s="25" t="s">
        <v>130</v>
      </c>
      <c r="D20" s="19" t="s">
        <v>131</v>
      </c>
      <c r="E20" s="84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30">
      <c r="A21" s="24"/>
      <c r="B21" s="20"/>
      <c r="C21" s="25"/>
      <c r="D21" s="19"/>
      <c r="E21" s="84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0">
      <c r="A22" s="24"/>
      <c r="B22" s="20"/>
      <c r="C22" s="25"/>
      <c r="D22" s="19"/>
      <c r="E22" s="84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30">
      <c r="A23" s="24"/>
      <c r="B23" s="20"/>
      <c r="C23" s="25"/>
      <c r="D23" s="19"/>
      <c r="E23" s="84"/>
      <c r="F23" s="15"/>
      <c r="G23" s="15"/>
      <c r="H23" s="15"/>
      <c r="I23" s="15"/>
      <c r="J23" s="15"/>
      <c r="K23" s="15"/>
      <c r="L23" s="15"/>
      <c r="M23" s="15"/>
      <c r="N23" s="15"/>
    </row>
  </sheetData>
  <phoneticPr fontId="0" type="noConversion"/>
  <conditionalFormatting sqref="F3:F23 H13:H23">
    <cfRule type="cellIs" dxfId="7" priority="4" stopIfTrue="1" operator="lessThan">
      <formula>$F$1</formula>
    </cfRule>
  </conditionalFormatting>
  <conditionalFormatting sqref="H3:H12 J3:J23 N3:N23 L3:L23">
    <cfRule type="cellIs" dxfId="6" priority="5" stopIfTrue="1" operator="lessThan">
      <formula>$H$1</formula>
    </cfRule>
  </conditionalFormatting>
  <printOptions horizontalCentered="1"/>
  <pageMargins left="7.874015748031496E-2" right="0.11811023622047245" top="0.98425196850393704" bottom="0.98425196850393704" header="0.51181102362204722" footer="0.51181102362204722"/>
  <pageSetup paperSize="9" orientation="landscape" horizontalDpi="4294967293" r:id="rId1"/>
  <headerFooter alignWithMargins="0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zoomScale="55" zoomScaleNormal="70" workbookViewId="0">
      <selection activeCell="I3" sqref="I3:L27"/>
    </sheetView>
  </sheetViews>
  <sheetFormatPr defaultColWidth="9.109375" defaultRowHeight="15.6"/>
  <cols>
    <col min="1" max="1" width="12.44140625" style="16" customWidth="1"/>
    <col min="2" max="2" width="51.88671875" style="16" bestFit="1" customWidth="1"/>
    <col min="3" max="3" width="36.33203125" style="16" customWidth="1"/>
    <col min="4" max="4" width="43.33203125" style="84" hidden="1" customWidth="1"/>
    <col min="5" max="5" width="27.88671875" style="84" hidden="1" customWidth="1"/>
    <col min="6" max="6" width="42.109375" style="84" hidden="1" customWidth="1"/>
    <col min="7" max="7" width="25.88671875" style="84" hidden="1" customWidth="1"/>
    <col min="8" max="8" width="28.5546875" style="16" customWidth="1"/>
    <col min="9" max="9" width="27.6640625" style="1" customWidth="1"/>
    <col min="10" max="10" width="21" style="1" customWidth="1"/>
    <col min="11" max="11" width="27.6640625" style="1" customWidth="1"/>
    <col min="12" max="12" width="21" style="1" customWidth="1"/>
    <col min="13" max="16384" width="9.109375" style="16"/>
  </cols>
  <sheetData>
    <row r="1" spans="1:12" s="59" customFormat="1" ht="61.2" thickBot="1">
      <c r="A1" s="59" t="s">
        <v>29</v>
      </c>
      <c r="D1" s="92" t="s">
        <v>36</v>
      </c>
      <c r="E1" s="91">
        <v>34830</v>
      </c>
      <c r="G1" s="92" t="s">
        <v>6</v>
      </c>
      <c r="H1" s="91">
        <v>36287</v>
      </c>
      <c r="I1" s="5"/>
      <c r="J1" s="90">
        <v>36287</v>
      </c>
      <c r="K1" s="5"/>
      <c r="L1" s="90">
        <v>36287</v>
      </c>
    </row>
    <row r="2" spans="1:12" s="4" customFormat="1" ht="85.2" thickBot="1">
      <c r="A2" s="26" t="s">
        <v>3</v>
      </c>
      <c r="B2" s="27" t="s">
        <v>1</v>
      </c>
      <c r="C2" s="27" t="s">
        <v>2</v>
      </c>
      <c r="D2" s="27" t="s">
        <v>5</v>
      </c>
      <c r="E2" s="89" t="s">
        <v>28</v>
      </c>
      <c r="F2" s="27" t="s">
        <v>5</v>
      </c>
      <c r="G2" s="89" t="s">
        <v>28</v>
      </c>
      <c r="H2" s="28" t="s">
        <v>10</v>
      </c>
      <c r="I2" s="23" t="s">
        <v>5</v>
      </c>
      <c r="J2" s="78" t="s">
        <v>28</v>
      </c>
      <c r="K2" s="23" t="s">
        <v>5</v>
      </c>
      <c r="L2" s="78" t="s">
        <v>28</v>
      </c>
    </row>
    <row r="3" spans="1:12" s="4" customFormat="1" ht="30.6" thickTop="1">
      <c r="A3" s="197">
        <v>41</v>
      </c>
      <c r="B3" s="64" t="s">
        <v>151</v>
      </c>
      <c r="C3" s="64" t="s">
        <v>152</v>
      </c>
      <c r="D3" s="64" t="str">
        <f>VLOOKUP(A3,'C,K'!A:H,8,0)</f>
        <v>K1M</v>
      </c>
      <c r="E3" s="15"/>
      <c r="F3" s="81"/>
      <c r="G3" s="15"/>
      <c r="H3" s="63" t="s">
        <v>6</v>
      </c>
      <c r="I3" s="14"/>
      <c r="J3" s="15"/>
      <c r="K3" s="14"/>
      <c r="L3" s="15"/>
    </row>
    <row r="4" spans="1:12" s="3" customFormat="1" ht="30">
      <c r="A4" s="197">
        <v>42</v>
      </c>
      <c r="B4" s="64" t="s">
        <v>153</v>
      </c>
      <c r="C4" s="64" t="s">
        <v>152</v>
      </c>
      <c r="D4" s="64" t="str">
        <f>VLOOKUP(A4,'C,K'!A:H,8,0)</f>
        <v>K1M</v>
      </c>
      <c r="E4" s="15"/>
      <c r="F4" s="81"/>
      <c r="G4" s="15"/>
      <c r="H4" s="63" t="s">
        <v>6</v>
      </c>
      <c r="I4" s="14"/>
      <c r="J4" s="15"/>
      <c r="K4" s="14"/>
      <c r="L4" s="15"/>
    </row>
    <row r="5" spans="1:12" s="3" customFormat="1" ht="30">
      <c r="A5" s="197">
        <v>43</v>
      </c>
      <c r="B5" s="64" t="s">
        <v>154</v>
      </c>
      <c r="C5" s="273" t="s">
        <v>152</v>
      </c>
      <c r="D5" s="64" t="str">
        <f>VLOOKUP(A5,'C,K'!A:H,8,0)</f>
        <v>K1M</v>
      </c>
      <c r="E5" s="15"/>
      <c r="F5" s="67"/>
      <c r="G5" s="15"/>
      <c r="H5" s="65" t="s">
        <v>6</v>
      </c>
      <c r="I5" s="14"/>
      <c r="J5" s="15"/>
      <c r="K5" s="14"/>
      <c r="L5" s="15"/>
    </row>
    <row r="6" spans="1:12" s="3" customFormat="1" ht="30">
      <c r="A6" s="197">
        <v>44</v>
      </c>
      <c r="B6" s="64" t="s">
        <v>155</v>
      </c>
      <c r="C6" s="64" t="s">
        <v>44</v>
      </c>
      <c r="D6" s="64" t="str">
        <f>VLOOKUP(A6,'C,K'!A:H,8,0)</f>
        <v>K1M</v>
      </c>
      <c r="E6" s="15"/>
      <c r="F6" s="67"/>
      <c r="G6" s="15"/>
      <c r="H6" s="65" t="s">
        <v>6</v>
      </c>
      <c r="I6" s="14"/>
      <c r="J6" s="15"/>
      <c r="K6" s="14"/>
      <c r="L6" s="15"/>
    </row>
    <row r="7" spans="1:12" s="3" customFormat="1" ht="30">
      <c r="A7" s="197">
        <v>45</v>
      </c>
      <c r="B7" s="64" t="s">
        <v>156</v>
      </c>
      <c r="C7" s="64" t="s">
        <v>45</v>
      </c>
      <c r="D7" s="64" t="str">
        <f>VLOOKUP(A7,'C,K'!A:H,8,0)</f>
        <v>K1M</v>
      </c>
      <c r="E7" s="15"/>
      <c r="F7" s="64"/>
      <c r="G7" s="15"/>
      <c r="H7" s="65" t="s">
        <v>6</v>
      </c>
      <c r="I7" s="14"/>
      <c r="J7" s="15"/>
      <c r="K7" s="14"/>
      <c r="L7" s="15"/>
    </row>
    <row r="8" spans="1:12" s="13" customFormat="1" ht="30">
      <c r="A8" s="197">
        <v>46</v>
      </c>
      <c r="B8" s="64" t="s">
        <v>157</v>
      </c>
      <c r="C8" s="64" t="s">
        <v>45</v>
      </c>
      <c r="D8" s="64" t="str">
        <f>VLOOKUP(A8,'C,K'!A:H,8,0)</f>
        <v>K1M</v>
      </c>
      <c r="E8" s="15"/>
      <c r="F8" s="64"/>
      <c r="G8" s="15"/>
      <c r="H8" s="65" t="s">
        <v>6</v>
      </c>
      <c r="I8" s="14"/>
      <c r="J8" s="15"/>
      <c r="K8" s="14"/>
      <c r="L8" s="15"/>
    </row>
    <row r="9" spans="1:12" s="3" customFormat="1" ht="30">
      <c r="A9" s="197">
        <v>47</v>
      </c>
      <c r="B9" s="64" t="s">
        <v>158</v>
      </c>
      <c r="C9" s="64" t="s">
        <v>45</v>
      </c>
      <c r="D9" s="64" t="str">
        <f>VLOOKUP(A9,'C,K'!A:H,8,0)</f>
        <v>K1M</v>
      </c>
      <c r="E9" s="15"/>
      <c r="F9" s="64"/>
      <c r="G9" s="15"/>
      <c r="H9" s="65" t="s">
        <v>6</v>
      </c>
      <c r="I9" s="14"/>
      <c r="J9" s="15"/>
      <c r="K9" s="14"/>
      <c r="L9" s="15"/>
    </row>
    <row r="10" spans="1:12" ht="30">
      <c r="A10" s="197">
        <v>48</v>
      </c>
      <c r="B10" s="64" t="s">
        <v>159</v>
      </c>
      <c r="C10" s="64" t="s">
        <v>152</v>
      </c>
      <c r="D10" s="64" t="str">
        <f>VLOOKUP(A10,'C,K'!A:H,8,0)</f>
        <v>K1M</v>
      </c>
      <c r="E10" s="15"/>
      <c r="F10" s="67"/>
      <c r="G10" s="15"/>
      <c r="H10" s="65" t="s">
        <v>6</v>
      </c>
      <c r="I10" s="14"/>
      <c r="J10" s="15"/>
      <c r="K10" s="14"/>
      <c r="L10" s="15"/>
    </row>
    <row r="11" spans="1:12" ht="30">
      <c r="A11" s="197">
        <v>49</v>
      </c>
      <c r="B11" s="64" t="s">
        <v>160</v>
      </c>
      <c r="C11" s="64" t="s">
        <v>152</v>
      </c>
      <c r="D11" s="64" t="str">
        <f>VLOOKUP(A11,'C,K'!A:H,8,0)</f>
        <v>K1M</v>
      </c>
      <c r="E11" s="15"/>
      <c r="F11" s="67"/>
      <c r="G11" s="15"/>
      <c r="H11" s="65" t="s">
        <v>6</v>
      </c>
      <c r="I11" s="14"/>
      <c r="J11" s="15"/>
      <c r="K11" s="14"/>
      <c r="L11" s="15"/>
    </row>
    <row r="12" spans="1:12" ht="30">
      <c r="A12" s="197">
        <v>50</v>
      </c>
      <c r="B12" s="64" t="s">
        <v>161</v>
      </c>
      <c r="C12" s="64" t="s">
        <v>152</v>
      </c>
      <c r="D12" s="64" t="str">
        <f>VLOOKUP(A12,'C,K'!A:H,8,0)</f>
        <v>K1M</v>
      </c>
      <c r="E12" s="15"/>
      <c r="F12" s="64"/>
      <c r="G12" s="15"/>
      <c r="H12" s="65" t="s">
        <v>6</v>
      </c>
      <c r="I12" s="14"/>
      <c r="J12" s="15"/>
      <c r="K12" s="14"/>
      <c r="L12" s="15"/>
    </row>
    <row r="13" spans="1:12" ht="30">
      <c r="A13" s="197">
        <v>51</v>
      </c>
      <c r="B13" s="64" t="s">
        <v>132</v>
      </c>
      <c r="C13" s="64" t="s">
        <v>45</v>
      </c>
      <c r="D13" s="64" t="str">
        <f>VLOOKUP(A13,'C,K'!A:H,8,0)</f>
        <v>C2</v>
      </c>
      <c r="E13" s="15"/>
      <c r="F13" s="81"/>
      <c r="G13" s="15"/>
      <c r="H13" s="63" t="s">
        <v>9</v>
      </c>
      <c r="I13" s="14"/>
      <c r="J13" s="15"/>
      <c r="K13" s="14"/>
      <c r="L13" s="15"/>
    </row>
    <row r="14" spans="1:12" ht="30">
      <c r="A14" s="197">
        <v>52</v>
      </c>
      <c r="B14" s="273" t="s">
        <v>133</v>
      </c>
      <c r="C14" s="64" t="s">
        <v>38</v>
      </c>
      <c r="D14" s="64" t="str">
        <f>VLOOKUP(A14,'C,K'!A:H,8,0)</f>
        <v>C2</v>
      </c>
      <c r="E14" s="15"/>
      <c r="F14" s="81"/>
      <c r="G14" s="15"/>
      <c r="H14" s="63" t="s">
        <v>9</v>
      </c>
      <c r="I14" s="14"/>
      <c r="J14" s="15"/>
      <c r="K14" s="14"/>
      <c r="L14" s="15"/>
    </row>
    <row r="15" spans="1:12" ht="30">
      <c r="A15" s="197">
        <v>53</v>
      </c>
      <c r="B15" s="64" t="s">
        <v>191</v>
      </c>
      <c r="C15" s="273" t="s">
        <v>134</v>
      </c>
      <c r="D15" s="64" t="str">
        <f>VLOOKUP(A15,'C,K'!A:H,8,0)</f>
        <v>C2Mix</v>
      </c>
      <c r="E15" s="15"/>
      <c r="F15" s="67"/>
      <c r="G15" s="15"/>
      <c r="H15" s="65" t="s">
        <v>52</v>
      </c>
      <c r="I15" s="14"/>
      <c r="J15" s="15"/>
      <c r="K15" s="14"/>
      <c r="L15" s="15"/>
    </row>
    <row r="16" spans="1:12" ht="30">
      <c r="A16" s="197">
        <v>54</v>
      </c>
      <c r="B16" s="64" t="s">
        <v>135</v>
      </c>
      <c r="C16" s="64" t="s">
        <v>42</v>
      </c>
      <c r="D16" s="64" t="str">
        <f>VLOOKUP(A16,'C,K'!A:H,8,0)</f>
        <v>C2</v>
      </c>
      <c r="E16" s="15"/>
      <c r="F16" s="67"/>
      <c r="G16" s="15"/>
      <c r="H16" s="65" t="s">
        <v>9</v>
      </c>
      <c r="I16" s="14"/>
      <c r="J16" s="15"/>
      <c r="K16" s="14"/>
      <c r="L16" s="15"/>
    </row>
    <row r="17" spans="1:12" ht="30">
      <c r="A17" s="197">
        <v>55</v>
      </c>
      <c r="B17" s="64" t="s">
        <v>136</v>
      </c>
      <c r="C17" s="64" t="s">
        <v>41</v>
      </c>
      <c r="D17" s="64" t="str">
        <f>VLOOKUP(A17,'C,K'!A:H,8,0)</f>
        <v>C2</v>
      </c>
      <c r="E17" s="15"/>
      <c r="F17" s="64"/>
      <c r="G17" s="15"/>
      <c r="H17" s="65" t="s">
        <v>9</v>
      </c>
      <c r="I17" s="14"/>
      <c r="J17" s="15"/>
      <c r="K17" s="14"/>
      <c r="L17" s="15"/>
    </row>
    <row r="18" spans="1:12" ht="30">
      <c r="A18" s="197">
        <v>56</v>
      </c>
      <c r="B18" s="64" t="s">
        <v>137</v>
      </c>
      <c r="C18" s="64" t="s">
        <v>39</v>
      </c>
      <c r="D18" s="64" t="str">
        <f>VLOOKUP(A18,'C,K'!A:H,8,0)</f>
        <v>C2</v>
      </c>
      <c r="E18" s="15"/>
      <c r="F18" s="64"/>
      <c r="G18" s="15"/>
      <c r="H18" s="65" t="s">
        <v>9</v>
      </c>
      <c r="I18" s="14"/>
      <c r="J18" s="15"/>
      <c r="K18" s="14"/>
      <c r="L18" s="15"/>
    </row>
    <row r="19" spans="1:12" ht="30">
      <c r="A19" s="197">
        <v>57</v>
      </c>
      <c r="B19" s="64" t="s">
        <v>138</v>
      </c>
      <c r="C19" s="64" t="s">
        <v>45</v>
      </c>
      <c r="D19" s="64" t="str">
        <f>VLOOKUP(A19,'C,K'!A:H,8,0)</f>
        <v>C2</v>
      </c>
      <c r="E19" s="15"/>
      <c r="F19" s="64"/>
      <c r="G19" s="15"/>
      <c r="H19" s="65" t="s">
        <v>9</v>
      </c>
      <c r="I19" s="14"/>
      <c r="J19" s="15"/>
      <c r="K19" s="14"/>
      <c r="L19" s="15"/>
    </row>
    <row r="20" spans="1:12" ht="30">
      <c r="A20" s="197">
        <v>58</v>
      </c>
      <c r="B20" s="64" t="s">
        <v>139</v>
      </c>
      <c r="C20" s="64" t="s">
        <v>45</v>
      </c>
      <c r="D20" s="64" t="str">
        <f>VLOOKUP(A20,'C,K'!A:H,8,0)</f>
        <v>C2</v>
      </c>
      <c r="E20" s="15"/>
      <c r="F20" s="67"/>
      <c r="G20" s="15"/>
      <c r="H20" s="65" t="s">
        <v>9</v>
      </c>
      <c r="I20" s="14"/>
      <c r="J20" s="15"/>
      <c r="K20" s="14"/>
      <c r="L20" s="15"/>
    </row>
    <row r="21" spans="1:12" ht="30">
      <c r="A21" s="197">
        <v>59</v>
      </c>
      <c r="B21" s="64" t="s">
        <v>140</v>
      </c>
      <c r="C21" s="64" t="s">
        <v>42</v>
      </c>
      <c r="D21" s="64" t="str">
        <f>VLOOKUP(A21,'C,K'!A:H,8,0)</f>
        <v>C2</v>
      </c>
      <c r="E21" s="15"/>
      <c r="F21" s="67"/>
      <c r="G21" s="15"/>
      <c r="H21" s="65" t="s">
        <v>9</v>
      </c>
      <c r="I21" s="14"/>
      <c r="J21" s="15"/>
      <c r="K21" s="14"/>
      <c r="L21" s="15"/>
    </row>
    <row r="22" spans="1:12" ht="30">
      <c r="A22" s="197">
        <v>60</v>
      </c>
      <c r="B22" s="64" t="s">
        <v>141</v>
      </c>
      <c r="C22" s="64" t="s">
        <v>40</v>
      </c>
      <c r="D22" s="64" t="str">
        <f>VLOOKUP(A22,'C,K'!A:H,8,0)</f>
        <v>C2Mix</v>
      </c>
      <c r="E22" s="15"/>
      <c r="F22" s="64"/>
      <c r="G22" s="15"/>
      <c r="H22" s="65" t="s">
        <v>52</v>
      </c>
      <c r="I22" s="14"/>
      <c r="J22" s="15"/>
      <c r="K22" s="14"/>
      <c r="L22" s="15"/>
    </row>
    <row r="23" spans="1:12" ht="30">
      <c r="A23" s="197">
        <v>61</v>
      </c>
      <c r="B23" s="64" t="s">
        <v>142</v>
      </c>
      <c r="C23" s="64" t="s">
        <v>38</v>
      </c>
      <c r="D23" s="64" t="str">
        <f>VLOOKUP(A23,'C,K'!A:H,8,0)</f>
        <v>C2</v>
      </c>
      <c r="E23" s="15"/>
      <c r="F23" s="67"/>
      <c r="G23" s="15"/>
      <c r="H23" s="65" t="s">
        <v>9</v>
      </c>
      <c r="I23" s="14"/>
      <c r="J23" s="15"/>
      <c r="K23" s="14"/>
      <c r="L23" s="15"/>
    </row>
    <row r="24" spans="1:12" ht="30">
      <c r="A24" s="197">
        <v>62</v>
      </c>
      <c r="B24" s="64" t="s">
        <v>143</v>
      </c>
      <c r="C24" s="64" t="s">
        <v>39</v>
      </c>
      <c r="D24" s="64" t="str">
        <f>VLOOKUP(A24,'C,K'!A:H,8,0)</f>
        <v>C2</v>
      </c>
      <c r="E24" s="15"/>
      <c r="F24" s="67"/>
      <c r="G24" s="15"/>
      <c r="H24" s="65" t="s">
        <v>9</v>
      </c>
      <c r="I24" s="14"/>
      <c r="J24" s="15"/>
      <c r="K24" s="14"/>
      <c r="L24" s="15"/>
    </row>
    <row r="25" spans="1:12" ht="30">
      <c r="A25" s="197">
        <v>63</v>
      </c>
      <c r="B25" s="64" t="s">
        <v>144</v>
      </c>
      <c r="C25" s="64" t="s">
        <v>38</v>
      </c>
      <c r="D25" s="64"/>
      <c r="E25" s="15"/>
      <c r="F25" s="67"/>
      <c r="G25" s="15"/>
      <c r="H25" s="65" t="s">
        <v>9</v>
      </c>
      <c r="I25" s="14"/>
      <c r="J25" s="144"/>
      <c r="K25" s="14"/>
      <c r="L25" s="15"/>
    </row>
    <row r="26" spans="1:12" ht="30">
      <c r="A26" s="197">
        <v>64</v>
      </c>
      <c r="B26" s="64" t="s">
        <v>145</v>
      </c>
      <c r="C26" s="64" t="s">
        <v>100</v>
      </c>
      <c r="D26" s="64"/>
      <c r="E26" s="15"/>
      <c r="F26" s="67"/>
      <c r="G26" s="15"/>
      <c r="H26" s="65" t="s">
        <v>9</v>
      </c>
      <c r="I26" s="14"/>
      <c r="J26" s="144"/>
      <c r="K26" s="14"/>
      <c r="L26" s="15"/>
    </row>
    <row r="27" spans="1:12" ht="30">
      <c r="A27" s="197">
        <v>65</v>
      </c>
      <c r="B27" s="64" t="s">
        <v>146</v>
      </c>
      <c r="C27" s="64" t="s">
        <v>41</v>
      </c>
      <c r="D27" s="64"/>
      <c r="E27" s="15"/>
      <c r="F27" s="67"/>
      <c r="G27" s="15"/>
      <c r="H27" s="65" t="s">
        <v>9</v>
      </c>
      <c r="I27" s="14"/>
      <c r="J27" s="144"/>
      <c r="K27" s="14"/>
      <c r="L27" s="15"/>
    </row>
    <row r="28" spans="1:12" ht="30">
      <c r="A28" s="197">
        <v>66</v>
      </c>
    </row>
    <row r="29" spans="1:12" ht="30">
      <c r="A29" s="197">
        <v>67</v>
      </c>
    </row>
    <row r="30" spans="1:12" ht="30">
      <c r="A30" s="197">
        <v>68</v>
      </c>
    </row>
    <row r="31" spans="1:12" ht="30">
      <c r="A31" s="197">
        <v>69</v>
      </c>
    </row>
    <row r="32" spans="1:12" ht="30">
      <c r="A32" s="197">
        <v>70</v>
      </c>
    </row>
    <row r="33" spans="1:1" ht="30">
      <c r="A33" s="197">
        <v>71</v>
      </c>
    </row>
    <row r="34" spans="1:1" ht="30">
      <c r="A34" s="197">
        <v>72</v>
      </c>
    </row>
    <row r="35" spans="1:1" ht="30">
      <c r="A35" s="197">
        <v>73</v>
      </c>
    </row>
    <row r="36" spans="1:1" ht="30">
      <c r="A36" s="197">
        <v>74</v>
      </c>
    </row>
    <row r="37" spans="1:1" ht="30">
      <c r="A37" s="197">
        <v>75</v>
      </c>
    </row>
    <row r="38" spans="1:1" ht="30">
      <c r="A38" s="197">
        <v>76</v>
      </c>
    </row>
    <row r="39" spans="1:1" ht="30">
      <c r="A39" s="197">
        <v>77</v>
      </c>
    </row>
    <row r="40" spans="1:1" ht="30">
      <c r="A40" s="197">
        <v>78</v>
      </c>
    </row>
    <row r="41" spans="1:1" ht="30">
      <c r="A41" s="197">
        <v>79</v>
      </c>
    </row>
    <row r="42" spans="1:1" ht="30">
      <c r="A42" s="197">
        <v>80</v>
      </c>
    </row>
  </sheetData>
  <sortState ref="A3:L14">
    <sortCondition ref="A3:A14"/>
  </sortState>
  <phoneticPr fontId="0" type="noConversion"/>
  <conditionalFormatting sqref="G3:G27 E3:E27">
    <cfRule type="cellIs" dxfId="5" priority="20" stopIfTrue="1" operator="lessThan">
      <formula>$E$1</formula>
    </cfRule>
  </conditionalFormatting>
  <conditionalFormatting sqref="J6 J14:J18 J24:J27 L3:L27">
    <cfRule type="cellIs" dxfId="4" priority="14" stopIfTrue="1" operator="lessThan">
      <formula>$F$1</formula>
    </cfRule>
  </conditionalFormatting>
  <conditionalFormatting sqref="L3:L27 J3:J27">
    <cfRule type="cellIs" dxfId="3" priority="13" stopIfTrue="1" operator="lessThan">
      <formula>$H$1</formula>
    </cfRule>
  </conditionalFormatting>
  <printOptions horizontalCentered="1"/>
  <pageMargins left="7.874015748031496E-2" right="0.19685039370078741" top="0.98425196850393704" bottom="0.98425196850393704" header="0.51181102362204722" footer="0.51181102362204722"/>
  <pageSetup paperSize="9" scale="8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view="pageBreakPreview" zoomScaleSheetLayoutView="100" workbookViewId="0">
      <selection activeCell="B16" sqref="B16"/>
    </sheetView>
  </sheetViews>
  <sheetFormatPr defaultRowHeight="13.2"/>
  <cols>
    <col min="2" max="2" width="42" customWidth="1"/>
    <col min="3" max="3" width="23.6640625" customWidth="1"/>
    <col min="4" max="4" width="50.6640625" customWidth="1"/>
  </cols>
  <sheetData>
    <row r="1" spans="1:4" ht="70.5" customHeight="1" thickBot="1">
      <c r="A1" s="95" t="s">
        <v>30</v>
      </c>
      <c r="B1" s="95"/>
      <c r="C1" s="95"/>
      <c r="D1" s="200"/>
    </row>
    <row r="2" spans="1:4" s="171" customFormat="1" ht="18" thickBot="1">
      <c r="A2" s="119" t="s">
        <v>37</v>
      </c>
      <c r="B2" s="119" t="s">
        <v>1</v>
      </c>
      <c r="C2" s="201" t="s">
        <v>2</v>
      </c>
      <c r="D2" s="201" t="s">
        <v>66</v>
      </c>
    </row>
    <row r="3" spans="1:4" ht="18" thickTop="1">
      <c r="A3" s="280">
        <v>66</v>
      </c>
      <c r="B3" s="281" t="s">
        <v>187</v>
      </c>
      <c r="C3" s="283" t="s">
        <v>41</v>
      </c>
      <c r="D3" s="284" t="s">
        <v>188</v>
      </c>
    </row>
    <row r="4" spans="1:4" ht="17.399999999999999">
      <c r="A4" s="204">
        <v>67</v>
      </c>
      <c r="B4" s="174" t="s">
        <v>185</v>
      </c>
      <c r="C4" s="283" t="s">
        <v>38</v>
      </c>
      <c r="D4" s="205" t="s">
        <v>186</v>
      </c>
    </row>
    <row r="5" spans="1:4" ht="17.399999999999999">
      <c r="A5" s="204">
        <v>68</v>
      </c>
      <c r="B5" s="174" t="s">
        <v>183</v>
      </c>
      <c r="C5" s="283" t="s">
        <v>39</v>
      </c>
      <c r="D5" s="205" t="s">
        <v>184</v>
      </c>
    </row>
    <row r="6" spans="1:4" ht="17.399999999999999">
      <c r="A6" s="204">
        <v>69</v>
      </c>
      <c r="B6" s="174" t="s">
        <v>195</v>
      </c>
      <c r="C6" s="172" t="s">
        <v>39</v>
      </c>
      <c r="D6" s="205" t="s">
        <v>182</v>
      </c>
    </row>
    <row r="7" spans="1:4" ht="17.399999999999999">
      <c r="A7" s="204">
        <v>70</v>
      </c>
      <c r="B7" s="174" t="s">
        <v>179</v>
      </c>
      <c r="C7" s="172" t="s">
        <v>180</v>
      </c>
      <c r="D7" s="205" t="s">
        <v>181</v>
      </c>
    </row>
    <row r="8" spans="1:4" ht="17.399999999999999">
      <c r="A8" s="202">
        <v>71</v>
      </c>
      <c r="B8" s="173" t="s">
        <v>147</v>
      </c>
      <c r="C8" s="282" t="s">
        <v>42</v>
      </c>
      <c r="D8" s="203" t="s">
        <v>148</v>
      </c>
    </row>
    <row r="9" spans="1:4" ht="17.399999999999999">
      <c r="A9" s="204">
        <v>72</v>
      </c>
      <c r="B9" s="174" t="s">
        <v>149</v>
      </c>
      <c r="C9" s="282" t="s">
        <v>42</v>
      </c>
      <c r="D9" s="203" t="s">
        <v>150</v>
      </c>
    </row>
    <row r="10" spans="1:4" ht="17.399999999999999">
      <c r="A10" s="204">
        <v>73</v>
      </c>
      <c r="B10" s="174" t="s">
        <v>177</v>
      </c>
      <c r="C10" s="172" t="s">
        <v>84</v>
      </c>
      <c r="D10" s="205" t="s">
        <v>178</v>
      </c>
    </row>
    <row r="11" spans="1:4" ht="17.399999999999999">
      <c r="A11" s="204">
        <v>74</v>
      </c>
      <c r="B11" s="174" t="s">
        <v>175</v>
      </c>
      <c r="C11" s="172" t="s">
        <v>84</v>
      </c>
      <c r="D11" s="205" t="s">
        <v>176</v>
      </c>
    </row>
    <row r="12" spans="1:4" ht="17.399999999999999">
      <c r="A12" s="204">
        <v>75</v>
      </c>
      <c r="B12" s="174" t="s">
        <v>173</v>
      </c>
      <c r="C12" s="172" t="s">
        <v>40</v>
      </c>
      <c r="D12" s="205" t="s">
        <v>174</v>
      </c>
    </row>
    <row r="13" spans="1:4" ht="17.399999999999999">
      <c r="A13" s="204">
        <v>76</v>
      </c>
      <c r="B13" s="174" t="s">
        <v>171</v>
      </c>
      <c r="C13" s="172" t="s">
        <v>84</v>
      </c>
      <c r="D13" s="203" t="s">
        <v>172</v>
      </c>
    </row>
    <row r="14" spans="1:4" ht="17.399999999999999">
      <c r="A14" s="204">
        <v>77</v>
      </c>
      <c r="B14" s="174" t="s">
        <v>189</v>
      </c>
      <c r="C14" s="172" t="s">
        <v>38</v>
      </c>
      <c r="D14" s="205" t="s">
        <v>190</v>
      </c>
    </row>
    <row r="15" spans="1:4" ht="17.399999999999999">
      <c r="A15" s="267"/>
      <c r="B15" s="268"/>
      <c r="C15" s="269"/>
      <c r="D15" s="270"/>
    </row>
    <row r="16" spans="1:4" ht="17.399999999999999">
      <c r="A16" s="204"/>
      <c r="B16" s="174"/>
      <c r="C16" s="172"/>
      <c r="D16" s="205"/>
    </row>
    <row r="17" spans="1:4" ht="17.399999999999999">
      <c r="A17" s="204"/>
      <c r="B17" s="174"/>
      <c r="C17" s="172"/>
      <c r="D17" s="205"/>
    </row>
    <row r="18" spans="1:4" ht="17.399999999999999">
      <c r="A18" s="204"/>
      <c r="B18" s="174"/>
      <c r="C18" s="172"/>
      <c r="D18" s="205"/>
    </row>
    <row r="19" spans="1:4" ht="18" thickBot="1">
      <c r="A19" s="206"/>
      <c r="B19" s="207"/>
      <c r="C19" s="208"/>
      <c r="D19" s="209"/>
    </row>
    <row r="28" spans="1:4" ht="17.399999999999999">
      <c r="B28" s="61"/>
      <c r="C28" s="61"/>
      <c r="D28" s="61"/>
    </row>
  </sheetData>
  <sortState ref="A3:D15">
    <sortCondition ref="A3"/>
  </sortState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7"/>
  <sheetViews>
    <sheetView view="pageBreakPreview" zoomScale="60" workbookViewId="0">
      <selection activeCell="A57" sqref="A57"/>
    </sheetView>
  </sheetViews>
  <sheetFormatPr defaultRowHeight="13.2"/>
  <cols>
    <col min="1" max="1" width="20.5546875" customWidth="1"/>
    <col min="2" max="2" width="73.33203125" customWidth="1"/>
    <col min="3" max="3" width="45.6640625" customWidth="1"/>
    <col min="4" max="4" width="21" customWidth="1"/>
    <col min="5" max="5" width="21.109375" customWidth="1"/>
    <col min="6" max="6" width="21.44140625" customWidth="1"/>
  </cols>
  <sheetData>
    <row r="1" spans="1:6" ht="65.400000000000006" customHeight="1" thickBot="1">
      <c r="A1" s="274" t="s">
        <v>25</v>
      </c>
    </row>
    <row r="2" spans="1:6" ht="54" customHeight="1" thickBot="1">
      <c r="A2" s="21" t="s">
        <v>3</v>
      </c>
      <c r="B2" s="22" t="s">
        <v>1</v>
      </c>
      <c r="C2" s="23" t="s">
        <v>2</v>
      </c>
      <c r="D2" s="23"/>
      <c r="E2" s="23" t="s">
        <v>71</v>
      </c>
      <c r="F2" s="23" t="s">
        <v>71</v>
      </c>
    </row>
    <row r="3" spans="1:6" ht="30.6" thickTop="1">
      <c r="A3" s="24">
        <v>20</v>
      </c>
      <c r="B3" s="42" t="str">
        <f>VLOOKUP(A3,A!$A:$C,2,0)</f>
        <v>Kameňáci</v>
      </c>
      <c r="C3" s="42" t="str">
        <f>VLOOKUP(A3,A!$A:$C,3,0)</f>
        <v>DDM Praha 2</v>
      </c>
      <c r="D3" s="194"/>
      <c r="E3" s="194"/>
      <c r="F3" s="194"/>
    </row>
    <row r="4" spans="1:6" ht="30">
      <c r="A4" s="24">
        <v>21</v>
      </c>
      <c r="B4" s="42" t="str">
        <f>VLOOKUP(A4,A!$A:$C,2,0)</f>
        <v>Rychlí špunti</v>
      </c>
      <c r="C4" s="42" t="str">
        <f>VLOOKUP(A4,A!$A:$C,3,0)</f>
        <v>Starý psi</v>
      </c>
      <c r="D4" s="195"/>
      <c r="E4" s="195"/>
      <c r="F4" s="195"/>
    </row>
    <row r="5" spans="1:6" ht="30">
      <c r="A5" s="24">
        <v>22</v>
      </c>
      <c r="B5" s="42" t="str">
        <f>VLOOKUP(A5,A!$A:$C,2,0)</f>
        <v>Veleneptun</v>
      </c>
      <c r="C5" s="42" t="str">
        <f>VLOOKUP(A5,A!$A:$C,3,0)</f>
        <v>VTO Neptun</v>
      </c>
      <c r="D5" s="195"/>
      <c r="E5" s="195"/>
      <c r="F5" s="195"/>
    </row>
    <row r="6" spans="1:6" ht="30">
      <c r="A6" s="24">
        <v>23</v>
      </c>
      <c r="B6" s="42" t="str">
        <f>VLOOKUP(A6,A!$A:$C,2,0)</f>
        <v>Vlhký pyškůtek</v>
      </c>
      <c r="C6" s="42" t="str">
        <f>VLOOKUP(A6,A!$A:$C,3,0)</f>
        <v>VTO Tygři</v>
      </c>
      <c r="D6" s="195"/>
      <c r="E6" s="195"/>
      <c r="F6" s="195"/>
    </row>
    <row r="7" spans="1:6" ht="30">
      <c r="A7" s="24">
        <v>24</v>
      </c>
      <c r="B7" s="42" t="str">
        <f>VLOOKUP(A7,A!$A:$C,2,0)</f>
        <v>Jedem Boby</v>
      </c>
      <c r="C7" s="42" t="str">
        <f>VLOOKUP(A7,A!$A:$C,3,0)</f>
        <v>Mokro a Vydry</v>
      </c>
      <c r="D7" s="195"/>
      <c r="E7" s="195"/>
      <c r="F7" s="195"/>
    </row>
    <row r="8" spans="1:6" ht="30">
      <c r="A8" s="24">
        <v>25</v>
      </c>
      <c r="B8" s="42" t="str">
        <f>VLOOKUP(A8,A!$A:$C,2,0)</f>
        <v>Dráček a 3 princezny</v>
      </c>
      <c r="C8" s="42" t="str">
        <f>VLOOKUP(A8,A!$A:$C,3,0)</f>
        <v>Mokro,Vydry,Tygři</v>
      </c>
      <c r="D8" s="195"/>
      <c r="E8" s="195"/>
      <c r="F8" s="195"/>
    </row>
    <row r="9" spans="1:6" ht="30">
      <c r="A9" s="24">
        <v>26</v>
      </c>
      <c r="B9" s="42" t="str">
        <f>VLOOKUP(A9,A!$A:$C,2,0)</f>
        <v>Já nevím</v>
      </c>
      <c r="C9" s="42" t="str">
        <f>VLOOKUP(A9,A!$A:$C,3,0)</f>
        <v>VTO Neptun</v>
      </c>
      <c r="D9" s="195"/>
      <c r="E9" s="195"/>
      <c r="F9" s="195"/>
    </row>
    <row r="10" spans="1:6" ht="30">
      <c r="A10" s="24">
        <v>27</v>
      </c>
      <c r="B10" s="42" t="str">
        <f>VLOOKUP(A10,A!$A:$C,2,0)</f>
        <v>Racek 1</v>
      </c>
      <c r="C10" s="42" t="str">
        <f>VLOOKUP(A10,A!$A:$C,3,0)</f>
        <v>4. přístav</v>
      </c>
      <c r="D10" s="195"/>
      <c r="E10" s="195"/>
      <c r="F10" s="195"/>
    </row>
    <row r="11" spans="1:6" ht="30">
      <c r="A11" s="24">
        <v>28</v>
      </c>
      <c r="B11" s="42" t="str">
        <f>VLOOKUP(A11,A!$A:$C,2,0)</f>
        <v>Želvičky</v>
      </c>
      <c r="C11" s="42" t="str">
        <f>VLOOKUP(A11,A!$A:$C,3,0)</f>
        <v>4. přístav</v>
      </c>
      <c r="D11" s="195"/>
      <c r="E11" s="195"/>
      <c r="F11" s="195"/>
    </row>
    <row r="12" spans="1:6" ht="30">
      <c r="A12" s="24">
        <v>29</v>
      </c>
      <c r="B12" s="42" t="str">
        <f>VLOOKUP(A12,A!$A:$C,2,0)</f>
        <v>Ohnivé šípy</v>
      </c>
      <c r="C12" s="42" t="str">
        <f>VLOOKUP(A12,A!$A:$C,3,0)</f>
        <v>4. přístav Bobři</v>
      </c>
      <c r="D12" s="195"/>
      <c r="E12" s="195"/>
      <c r="F12" s="195"/>
    </row>
    <row r="13" spans="1:6" ht="30">
      <c r="A13" s="24">
        <v>30</v>
      </c>
      <c r="B13" s="42" t="str">
        <f>VLOOKUP(A13,A!$A:$C,2,0)</f>
        <v>Pravěké pádlo</v>
      </c>
      <c r="C13" s="42" t="str">
        <f>VLOOKUP(A13,A!$A:$C,3,0)</f>
        <v>VTO Regenti</v>
      </c>
      <c r="D13" s="195"/>
      <c r="E13" s="195"/>
      <c r="F13" s="195"/>
    </row>
    <row r="14" spans="1:6" ht="30">
      <c r="A14" s="24">
        <v>31</v>
      </c>
      <c r="B14" s="42" t="str">
        <f>VLOOKUP(A14,A!$A:$C,2,0)</f>
        <v>Tučňáci</v>
      </c>
      <c r="C14" s="42" t="str">
        <f>VLOOKUP(A14,A!$A:$C,3,0)</f>
        <v>Lvíčata</v>
      </c>
      <c r="D14" s="195"/>
      <c r="E14" s="195"/>
      <c r="F14" s="195"/>
    </row>
    <row r="15" spans="1:6" ht="30">
      <c r="A15" s="24">
        <v>32</v>
      </c>
      <c r="B15" s="42" t="str">
        <f>VLOOKUP(A15,A!$A:$C,2,0)</f>
        <v>Racek 5</v>
      </c>
      <c r="C15" s="42" t="str">
        <f>VLOOKUP(A15,A!$A:$C,3,0)</f>
        <v>4. přístav</v>
      </c>
      <c r="D15" s="195"/>
      <c r="E15" s="195"/>
      <c r="F15" s="195"/>
    </row>
    <row r="16" spans="1:6" ht="30">
      <c r="A16" s="24">
        <v>33</v>
      </c>
      <c r="B16" s="42" t="str">
        <f>VLOOKUP(A16,A!$A:$C,2,0)</f>
        <v>Racek 4</v>
      </c>
      <c r="C16" s="42" t="str">
        <f>VLOOKUP(A16,A!$A:$C,3,0)</f>
        <v>4. přístav</v>
      </c>
      <c r="D16" s="195"/>
      <c r="E16" s="195"/>
      <c r="F16" s="195"/>
    </row>
    <row r="17" spans="1:6" ht="30">
      <c r="A17" s="24">
        <v>34</v>
      </c>
      <c r="B17" s="42" t="str">
        <f>VLOOKUP(A17,A!$A:$C,2,0)</f>
        <v>Hele mamut, hele večeře</v>
      </c>
      <c r="C17" s="42" t="str">
        <f>VLOOKUP(A17,A!$A:$C,3,0)</f>
        <v>VTO Neptun</v>
      </c>
      <c r="D17" s="195"/>
      <c r="E17" s="195"/>
      <c r="F17" s="195"/>
    </row>
    <row r="18" spans="1:6" ht="30">
      <c r="A18" s="24">
        <v>35</v>
      </c>
      <c r="B18" s="42" t="str">
        <f>VLOOKUP(A18,A!$A:$C,2,0)</f>
        <v>Racek 2</v>
      </c>
      <c r="C18" s="42" t="str">
        <f>VLOOKUP(A18,A!$A:$C,3,0)</f>
        <v>4. přístav</v>
      </c>
      <c r="D18" s="195"/>
      <c r="E18" s="195"/>
      <c r="F18" s="195"/>
    </row>
    <row r="19" spans="1:6" ht="30">
      <c r="A19" s="24">
        <v>36</v>
      </c>
      <c r="B19" s="42" t="str">
        <f>VLOOKUP(A19,A!$A:$C,2,0)</f>
        <v>Želvy</v>
      </c>
      <c r="C19" s="42" t="str">
        <f>VLOOKUP(A19,A!$A:$C,3,0)</f>
        <v>4. přístav</v>
      </c>
      <c r="D19" s="195"/>
      <c r="E19" s="195"/>
      <c r="F19" s="195"/>
    </row>
    <row r="20" spans="1:6" ht="30">
      <c r="A20" s="24">
        <v>37</v>
      </c>
      <c r="B20" s="42" t="str">
        <f>VLOOKUP(A20,A!$A:$C,2,0)</f>
        <v>Želvušky</v>
      </c>
      <c r="C20" s="42" t="str">
        <f>VLOOKUP(A20,A!$A:$C,3,0)</f>
        <v>4. přístav</v>
      </c>
      <c r="D20" s="195"/>
      <c r="E20" s="195"/>
      <c r="F20" s="195"/>
    </row>
    <row r="21" spans="1:6" ht="30">
      <c r="A21" s="24">
        <v>38</v>
      </c>
      <c r="B21" s="42" t="str">
        <f>VLOOKUP(A21,A!$A:$C,2,0)</f>
        <v>Albatrosové</v>
      </c>
      <c r="C21" s="42" t="str">
        <f>VLOOKUP(A21,A!$A:$C,3,0)</f>
        <v>4. přístav</v>
      </c>
      <c r="D21" s="195"/>
      <c r="E21" s="195"/>
      <c r="F21" s="195"/>
    </row>
    <row r="22" spans="1:6" ht="30">
      <c r="A22" s="24">
        <v>39</v>
      </c>
      <c r="B22" s="42" t="str">
        <f>VLOOKUP(A22,A!$A:$C,2,0)</f>
        <v>Racek 3</v>
      </c>
      <c r="C22" s="42" t="str">
        <f>VLOOKUP(A22,A!$A:$C,3,0)</f>
        <v>4. přístav</v>
      </c>
      <c r="D22" s="195"/>
      <c r="E22" s="195"/>
      <c r="F22" s="195"/>
    </row>
    <row r="23" spans="1:6" ht="30">
      <c r="A23" s="24">
        <v>40</v>
      </c>
      <c r="B23" s="42" t="str">
        <f>VLOOKUP(A23,A!$A:$C,2,0)</f>
        <v>Rychlý šípy</v>
      </c>
      <c r="C23" s="42" t="str">
        <f>VLOOKUP(A23,A!$A:$C,3,0)</f>
        <v>Starý psi</v>
      </c>
      <c r="D23" s="195"/>
      <c r="E23" s="195"/>
      <c r="F23" s="195"/>
    </row>
    <row r="24" spans="1:6" ht="77.400000000000006">
      <c r="A24" s="153" t="s">
        <v>51</v>
      </c>
      <c r="F24" s="135" t="s">
        <v>17</v>
      </c>
    </row>
    <row r="27" spans="1:6" ht="56.4">
      <c r="A27" s="134" t="s">
        <v>3</v>
      </c>
      <c r="B27" s="135" t="s">
        <v>1</v>
      </c>
      <c r="C27" s="135" t="s">
        <v>2</v>
      </c>
      <c r="D27" s="135" t="s">
        <v>10</v>
      </c>
      <c r="E27" s="135" t="s">
        <v>71</v>
      </c>
      <c r="F27" s="135" t="s">
        <v>71</v>
      </c>
    </row>
    <row r="28" spans="1:6" ht="30">
      <c r="A28" s="197">
        <v>51</v>
      </c>
      <c r="B28" s="42" t="str">
        <f>VLOOKUP(A28,'C,K'!$A:$C,2,0)</f>
        <v>Hodoři</v>
      </c>
      <c r="C28" s="42" t="str">
        <f>VLOOKUP(A28,'C,K'!$A:$C,3,0)</f>
        <v>4. přístav</v>
      </c>
      <c r="D28" s="64" t="str">
        <f>VLOOKUP(A28,'C,K'!A:H,8,0)</f>
        <v>C2</v>
      </c>
      <c r="E28" s="135"/>
      <c r="F28" s="135"/>
    </row>
    <row r="29" spans="1:6" ht="30">
      <c r="A29" s="197">
        <v>52</v>
      </c>
      <c r="B29" s="42" t="str">
        <f>VLOOKUP(A29,'C,K'!$A:$C,2,0)</f>
        <v>Mamuti s odřeným kolenem</v>
      </c>
      <c r="C29" s="42" t="str">
        <f>VLOOKUP(A29,'C,K'!$A:$C,3,0)</f>
        <v>VTO Neptun</v>
      </c>
      <c r="D29" s="64" t="str">
        <f>VLOOKUP(A29,'C,K'!A:H,8,0)</f>
        <v>C2</v>
      </c>
      <c r="E29" s="135"/>
      <c r="F29" s="135"/>
    </row>
    <row r="30" spans="1:6" ht="30">
      <c r="A30" s="197">
        <v>53</v>
      </c>
      <c r="B30" s="42" t="str">
        <f>VLOOKUP(A30,'C,K'!$A:$C,2,0)</f>
        <v>Naděje</v>
      </c>
      <c r="C30" s="42" t="str">
        <f>VLOOKUP(A30,'C,K'!$A:$C,3,0)</f>
        <v>VTO Tygři + Regent</v>
      </c>
      <c r="D30" s="64" t="str">
        <f>VLOOKUP(A30,'C,K'!A:H,8,0)</f>
        <v>C2Mix</v>
      </c>
      <c r="E30" s="135"/>
      <c r="F30" s="135"/>
    </row>
    <row r="31" spans="1:6" ht="30">
      <c r="A31" s="197">
        <v>54</v>
      </c>
      <c r="B31" s="42" t="str">
        <f>VLOOKUP(A31,'C,K'!$A:$C,2,0)</f>
        <v>Hero in</v>
      </c>
      <c r="C31" s="42" t="str">
        <f>VLOOKUP(A31,'C,K'!$A:$C,3,0)</f>
        <v>Mokro + Vydry</v>
      </c>
      <c r="D31" s="64" t="str">
        <f>VLOOKUP(A31,'C,K'!A:H,8,0)</f>
        <v>C2</v>
      </c>
      <c r="E31" s="135"/>
      <c r="F31" s="135"/>
    </row>
    <row r="32" spans="1:6" ht="30">
      <c r="A32" s="197">
        <v>55</v>
      </c>
      <c r="B32" s="42" t="str">
        <f>VLOOKUP(A32,'C,K'!$A:$C,2,0)</f>
        <v>Netra cink</v>
      </c>
      <c r="C32" s="42" t="str">
        <f>VLOOKUP(A32,'C,K'!$A:$C,3,0)</f>
        <v>DDM Praha 2</v>
      </c>
      <c r="D32" s="64" t="str">
        <f>VLOOKUP(A32,'C,K'!A:H,8,0)</f>
        <v>C2</v>
      </c>
      <c r="E32" s="135"/>
      <c r="F32" s="135"/>
    </row>
    <row r="33" spans="1:6" ht="30">
      <c r="A33" s="197">
        <v>56</v>
      </c>
      <c r="B33" s="42" t="str">
        <f>VLOOKUP(A33,'C,K'!$A:$C,2,0)</f>
        <v>To je úlet !</v>
      </c>
      <c r="C33" s="42" t="str">
        <f>VLOOKUP(A33,'C,K'!$A:$C,3,0)</f>
        <v>Práčata</v>
      </c>
      <c r="D33" s="64" t="str">
        <f>VLOOKUP(A33,'C,K'!A:H,8,0)</f>
        <v>C2</v>
      </c>
      <c r="E33" s="135"/>
      <c r="F33" s="135"/>
    </row>
    <row r="34" spans="1:6" ht="30">
      <c r="A34" s="197">
        <v>57</v>
      </c>
      <c r="B34" s="42" t="str">
        <f>VLOOKUP(A34,'C,K'!$A:$C,2,0)</f>
        <v>Albatrosové C</v>
      </c>
      <c r="C34" s="42" t="str">
        <f>VLOOKUP(A34,'C,K'!$A:$C,3,0)</f>
        <v>4. přístav</v>
      </c>
      <c r="D34" s="64" t="str">
        <f>VLOOKUP(A34,'C,K'!A:H,8,0)</f>
        <v>C2</v>
      </c>
      <c r="E34" s="135"/>
      <c r="F34" s="135"/>
    </row>
    <row r="35" spans="1:6" ht="30">
      <c r="A35" s="197">
        <v>58</v>
      </c>
      <c r="B35" s="42" t="str">
        <f>VLOOKUP(A35,'C,K'!$A:$C,2,0)</f>
        <v>KML</v>
      </c>
      <c r="C35" s="42" t="str">
        <f>VLOOKUP(A35,'C,K'!$A:$C,3,0)</f>
        <v>4. přístav</v>
      </c>
      <c r="D35" s="64" t="str">
        <f>VLOOKUP(A35,'C,K'!A:H,8,0)</f>
        <v>C2</v>
      </c>
      <c r="E35" s="135"/>
      <c r="F35" s="135"/>
    </row>
    <row r="36" spans="1:6" ht="30">
      <c r="A36" s="197">
        <v>59</v>
      </c>
      <c r="B36" s="42" t="str">
        <f>VLOOKUP(A36,'C,K'!$A:$C,2,0)</f>
        <v>Ondrášovka</v>
      </c>
      <c r="C36" s="42" t="str">
        <f>VLOOKUP(A36,'C,K'!$A:$C,3,0)</f>
        <v>Mokro + Vydry</v>
      </c>
      <c r="D36" s="64" t="str">
        <f>VLOOKUP(A36,'C,K'!A:H,8,0)</f>
        <v>C2</v>
      </c>
      <c r="E36" s="135"/>
      <c r="F36" s="135"/>
    </row>
    <row r="37" spans="1:6" ht="30">
      <c r="A37" s="197">
        <v>60</v>
      </c>
      <c r="B37" s="42" t="str">
        <f>VLOOKUP(A37,'C,K'!$A:$C,2,0)</f>
        <v>Morgan s kolou</v>
      </c>
      <c r="C37" s="42" t="str">
        <f>VLOOKUP(A37,'C,K'!$A:$C,3,0)</f>
        <v>VTO Tygři</v>
      </c>
      <c r="D37" s="64" t="str">
        <f>VLOOKUP(A37,'C,K'!A:H,8,0)</f>
        <v>C2Mix</v>
      </c>
      <c r="E37" s="135"/>
      <c r="F37" s="135"/>
    </row>
    <row r="38" spans="1:6" ht="30">
      <c r="A38" s="197">
        <v>61</v>
      </c>
      <c r="B38" s="42" t="str">
        <f>VLOOKUP(A38,'C,K'!$A:$C,2,0)</f>
        <v>Padlý smrk</v>
      </c>
      <c r="C38" s="42" t="str">
        <f>VLOOKUP(A38,'C,K'!$A:$C,3,0)</f>
        <v>VTO Neptun</v>
      </c>
      <c r="D38" s="64" t="str">
        <f>VLOOKUP(A38,'C,K'!A:H,8,0)</f>
        <v>C2</v>
      </c>
      <c r="E38" s="135"/>
      <c r="F38" s="135"/>
    </row>
    <row r="39" spans="1:6" ht="30">
      <c r="A39" s="197">
        <v>62</v>
      </c>
      <c r="B39" s="42" t="str">
        <f>VLOOKUP(A39,'C,K'!$A:$C,2,0)</f>
        <v>Kameny z šutrů</v>
      </c>
      <c r="C39" s="42" t="str">
        <f>VLOOKUP(A39,'C,K'!$A:$C,3,0)</f>
        <v>Práčata</v>
      </c>
      <c r="D39" s="64" t="str">
        <f>VLOOKUP(A39,'C,K'!A:H,8,0)</f>
        <v>C2</v>
      </c>
      <c r="E39" s="135"/>
      <c r="F39" s="135"/>
    </row>
    <row r="40" spans="1:6" ht="30">
      <c r="A40" s="197">
        <v>63</v>
      </c>
      <c r="B40" s="42" t="str">
        <f>VLOOKUP(A40,'C,K'!$A:$C,2,0)</f>
        <v>Límec a ortéza</v>
      </c>
      <c r="C40" s="42" t="str">
        <f>VLOOKUP(A40,'C,K'!$A:$C,3,0)</f>
        <v>VTO Neptun</v>
      </c>
      <c r="D40" s="64" t="str">
        <f>VLOOKUP(A40,'C,K'!A:H,8,0)</f>
        <v>C2</v>
      </c>
      <c r="E40" s="135"/>
      <c r="F40" s="135"/>
    </row>
    <row r="41" spans="1:6" ht="30">
      <c r="A41" s="197">
        <v>64</v>
      </c>
      <c r="B41" s="42" t="str">
        <f>VLOOKUP(A41,'C,K'!$A:$C,2,0)</f>
        <v>Potřebujeme rychlost</v>
      </c>
      <c r="C41" s="42" t="str">
        <f>VLOOKUP(A41,'C,K'!$A:$C,3,0)</f>
        <v>VTO Regenti</v>
      </c>
      <c r="D41" s="64" t="str">
        <f>VLOOKUP(A41,'C,K'!A:H,8,0)</f>
        <v>C2</v>
      </c>
      <c r="E41" s="135"/>
      <c r="F41" s="135"/>
    </row>
    <row r="42" spans="1:6" s="97" customFormat="1" ht="30">
      <c r="A42" s="197">
        <v>65</v>
      </c>
      <c r="B42" s="42" t="str">
        <f>VLOOKUP(A42,'C,K'!$A:$C,2,0)</f>
        <v>Netra tůt</v>
      </c>
      <c r="C42" s="42" t="str">
        <f>VLOOKUP(A42,'C,K'!$A:$C,3,0)</f>
        <v>DDM Praha 2</v>
      </c>
      <c r="D42" s="64" t="str">
        <f>VLOOKUP(A42,'C,K'!A:H,8,0)</f>
        <v>C2</v>
      </c>
      <c r="E42" s="135"/>
      <c r="F42" s="135"/>
    </row>
    <row r="43" spans="1:6" ht="28.8" thickBot="1">
      <c r="F43" s="135"/>
    </row>
    <row r="44" spans="1:6" ht="81" customHeight="1" thickBot="1">
      <c r="A44" s="80" t="s">
        <v>50</v>
      </c>
      <c r="F44" s="163" t="s">
        <v>17</v>
      </c>
    </row>
    <row r="45" spans="1:6" ht="57.6" thickTop="1" thickBot="1">
      <c r="A45" s="26" t="s">
        <v>3</v>
      </c>
      <c r="B45" s="27" t="s">
        <v>1</v>
      </c>
      <c r="C45" s="28" t="s">
        <v>2</v>
      </c>
      <c r="D45" s="33" t="s">
        <v>10</v>
      </c>
      <c r="E45" s="135" t="s">
        <v>71</v>
      </c>
      <c r="F45" s="135" t="s">
        <v>71</v>
      </c>
    </row>
    <row r="46" spans="1:6" ht="30.6" thickTop="1">
      <c r="A46" s="197">
        <v>41</v>
      </c>
      <c r="B46" s="42" t="str">
        <f>VLOOKUP(A46,'C,K'!$A:$C,2,0)</f>
        <v>K 04</v>
      </c>
      <c r="C46" s="42" t="str">
        <f>VLOOKUP(A46,'C,K'!$A:$C,3,0)</f>
        <v>Štiky</v>
      </c>
      <c r="D46" s="160" t="str">
        <f>VLOOKUP(A46,'C,K'!A:H,8,0)</f>
        <v>K1M</v>
      </c>
      <c r="E46" s="162"/>
      <c r="F46" s="135"/>
    </row>
    <row r="47" spans="1:6" ht="30">
      <c r="A47" s="197">
        <v>42</v>
      </c>
      <c r="B47" s="42" t="str">
        <f>VLOOKUP(A47,'C,K'!$A:$C,2,0)</f>
        <v>K 06</v>
      </c>
      <c r="C47" s="42" t="str">
        <f>VLOOKUP(A47,'C,K'!$A:$C,3,0)</f>
        <v>Štiky</v>
      </c>
      <c r="D47" s="160" t="str">
        <f>VLOOKUP(A47,'C,K'!A:H,8,0)</f>
        <v>K1M</v>
      </c>
      <c r="E47" s="161"/>
      <c r="F47" s="135"/>
    </row>
    <row r="48" spans="1:6" ht="30">
      <c r="A48" s="197">
        <v>43</v>
      </c>
      <c r="B48" s="42" t="str">
        <f>VLOOKUP(A48,'C,K'!$A:$C,2,0)</f>
        <v>K 03</v>
      </c>
      <c r="C48" s="42" t="str">
        <f>VLOOKUP(A48,'C,K'!$A:$C,3,0)</f>
        <v>Štiky</v>
      </c>
      <c r="D48" s="160" t="str">
        <f>VLOOKUP(A48,'C,K'!A:H,8,0)</f>
        <v>K1M</v>
      </c>
      <c r="E48" s="161"/>
      <c r="F48" s="135"/>
    </row>
    <row r="49" spans="1:6" ht="30">
      <c r="A49" s="197">
        <v>44</v>
      </c>
      <c r="B49" s="42" t="str">
        <f>VLOOKUP(A49,'C,K'!$A:$C,2,0)</f>
        <v>Maděrič</v>
      </c>
      <c r="C49" s="42" t="str">
        <f>VLOOKUP(A49,'C,K'!$A:$C,3,0)</f>
        <v>Lvíčata</v>
      </c>
      <c r="D49" s="160" t="str">
        <f>VLOOKUP(A49,'C,K'!A:H,8,0)</f>
        <v>K1M</v>
      </c>
      <c r="E49" s="161"/>
      <c r="F49" s="135"/>
    </row>
    <row r="50" spans="1:6" ht="30">
      <c r="A50" s="197">
        <v>45</v>
      </c>
      <c r="B50" s="42" t="str">
        <f>VLOOKUP(A50,'C,K'!$A:$C,2,0)</f>
        <v xml:space="preserve">Albatrosové  </v>
      </c>
      <c r="C50" s="42" t="str">
        <f>VLOOKUP(A50,'C,K'!$A:$C,3,0)</f>
        <v>4. přístav</v>
      </c>
      <c r="D50" s="160" t="str">
        <f>VLOOKUP(A50,'C,K'!A:H,8,0)</f>
        <v>K1M</v>
      </c>
      <c r="E50" s="161"/>
      <c r="F50" s="135"/>
    </row>
    <row r="51" spans="1:6" ht="30">
      <c r="A51" s="197">
        <v>46</v>
      </c>
      <c r="B51" s="42" t="str">
        <f>VLOOKUP(A51,'C,K'!$A:$C,2,0)</f>
        <v>David</v>
      </c>
      <c r="C51" s="42" t="str">
        <f>VLOOKUP(A51,'C,K'!$A:$C,3,0)</f>
        <v>4. přístav</v>
      </c>
      <c r="D51" s="160" t="str">
        <f>VLOOKUP(A51,'C,K'!A:H,8,0)</f>
        <v>K1M</v>
      </c>
      <c r="E51" s="161"/>
      <c r="F51" s="135"/>
    </row>
    <row r="52" spans="1:6" ht="30">
      <c r="A52" s="197">
        <v>47</v>
      </c>
      <c r="B52" s="42" t="str">
        <f>VLOOKUP(A52,'C,K'!$A:$C,2,0)</f>
        <v>Sirius</v>
      </c>
      <c r="C52" s="42" t="str">
        <f>VLOOKUP(A52,'C,K'!$A:$C,3,0)</f>
        <v>4. přístav</v>
      </c>
      <c r="D52" s="160" t="str">
        <f>VLOOKUP(A52,'C,K'!A:H,8,0)</f>
        <v>K1M</v>
      </c>
      <c r="E52" s="161"/>
      <c r="F52" s="135"/>
    </row>
    <row r="53" spans="1:6" ht="30">
      <c r="A53" s="197">
        <v>48</v>
      </c>
      <c r="B53" s="42" t="str">
        <f>VLOOKUP(A53,'C,K'!$A:$C,2,0)</f>
        <v>K 05</v>
      </c>
      <c r="C53" s="42" t="str">
        <f>VLOOKUP(A53,'C,K'!$A:$C,3,0)</f>
        <v>Štiky</v>
      </c>
      <c r="D53" s="160" t="str">
        <f>VLOOKUP(A53,'C,K'!A:H,8,0)</f>
        <v>K1M</v>
      </c>
      <c r="E53" s="161"/>
      <c r="F53" s="135"/>
    </row>
    <row r="54" spans="1:6" ht="30">
      <c r="A54" s="197">
        <v>49</v>
      </c>
      <c r="B54" s="42" t="str">
        <f>VLOOKUP(A54,'C,K'!$A:$C,2,0)</f>
        <v>K 01</v>
      </c>
      <c r="C54" s="42" t="str">
        <f>VLOOKUP(A54,'C,K'!$A:$C,3,0)</f>
        <v>Štiky</v>
      </c>
      <c r="D54" s="160" t="str">
        <f>VLOOKUP(A54,'C,K'!A:H,8,0)</f>
        <v>K1M</v>
      </c>
      <c r="E54" s="161"/>
      <c r="F54" s="135"/>
    </row>
    <row r="55" spans="1:6" ht="30">
      <c r="A55" s="197">
        <v>50</v>
      </c>
      <c r="B55" s="42" t="str">
        <f>VLOOKUP(A55,'C,K'!$A:$C,2,0)</f>
        <v>K 02</v>
      </c>
      <c r="C55" s="42" t="str">
        <f>VLOOKUP(A55,'C,K'!$A:$C,3,0)</f>
        <v>Štiky</v>
      </c>
      <c r="D55" s="160" t="str">
        <f>VLOOKUP(A55,'C,K'!A:H,8,0)</f>
        <v>K1M</v>
      </c>
      <c r="E55" s="161"/>
      <c r="F55" s="135"/>
    </row>
    <row r="56" spans="1:6" ht="30">
      <c r="A56" s="82"/>
      <c r="B56" s="82"/>
      <c r="C56" s="82"/>
      <c r="D56" s="82"/>
      <c r="E56" s="97"/>
    </row>
    <row r="57" spans="1:6" ht="101.4" customHeight="1" thickBot="1">
      <c r="A57" s="66" t="s">
        <v>26</v>
      </c>
    </row>
    <row r="58" spans="1:6" ht="57" thickBot="1">
      <c r="A58" s="26" t="s">
        <v>3</v>
      </c>
      <c r="B58" s="27" t="s">
        <v>1</v>
      </c>
      <c r="C58" s="28" t="s">
        <v>2</v>
      </c>
      <c r="D58" s="23"/>
      <c r="E58" s="23" t="s">
        <v>71</v>
      </c>
    </row>
    <row r="59" spans="1:6" ht="30.6" thickTop="1">
      <c r="A59" s="24">
        <v>1</v>
      </c>
      <c r="B59" s="42" t="str">
        <f>VLOOKUP(A59,B!$A:$C,2,0)</f>
        <v>Otprarinochelaoringtigotilovegové</v>
      </c>
      <c r="C59" s="42" t="str">
        <f>VLOOKUP($A59,B!$A:$C,3,0)</f>
        <v>VTO Neptun</v>
      </c>
      <c r="D59" s="194"/>
      <c r="E59" s="194"/>
    </row>
    <row r="60" spans="1:6" ht="30">
      <c r="A60" s="24">
        <v>2</v>
      </c>
      <c r="B60" s="42" t="str">
        <f>VLOOKUP(A60,B!$A:$C,2,0)</f>
        <v>Retardi</v>
      </c>
      <c r="C60" s="42" t="str">
        <f>VLOOKUP($A60,B!$A:$C,3,0)</f>
        <v>Lvíčata</v>
      </c>
      <c r="D60" s="195"/>
      <c r="E60" s="195"/>
    </row>
    <row r="61" spans="1:6" ht="30">
      <c r="A61" s="24">
        <v>3</v>
      </c>
      <c r="B61" s="42" t="str">
        <f>VLOOKUP(A61,B!$A:$C,2,0)</f>
        <v>Albatrosové 1B</v>
      </c>
      <c r="C61" s="42" t="str">
        <f>VLOOKUP($A61,B!$A:$C,3,0)</f>
        <v>4. přístav</v>
      </c>
      <c r="D61" s="195"/>
      <c r="E61" s="195"/>
    </row>
    <row r="62" spans="1:6" ht="30">
      <c r="A62" s="24">
        <v>4</v>
      </c>
      <c r="B62" s="42" t="str">
        <f>VLOOKUP(A62,B!$A:$C,2,0)</f>
        <v>Šílení</v>
      </c>
      <c r="C62" s="42" t="str">
        <f>VLOOKUP($A62,B!$A:$C,3,0)</f>
        <v>DDM Praha 2</v>
      </c>
      <c r="D62" s="195"/>
      <c r="E62" s="195"/>
    </row>
    <row r="63" spans="1:6" ht="30">
      <c r="A63" s="24">
        <v>5</v>
      </c>
      <c r="B63" s="42" t="str">
        <f>VLOOKUP(A63,B!$A:$C,2,0)</f>
        <v>Fretky</v>
      </c>
      <c r="C63" s="42" t="str">
        <f>VLOOKUP($A63,B!$A:$C,3,0)</f>
        <v>Starý psi</v>
      </c>
      <c r="D63" s="195"/>
      <c r="E63" s="195"/>
    </row>
    <row r="64" spans="1:6" ht="30">
      <c r="A64" s="24">
        <v>6</v>
      </c>
      <c r="B64" s="42" t="str">
        <f>VLOOKUP(A64,B!$A:$C,2,0)</f>
        <v>Bobři</v>
      </c>
      <c r="C64" s="42" t="str">
        <f>VLOOKUP($A64,B!$A:$C,3,0)</f>
        <v>4. přístav</v>
      </c>
      <c r="D64" s="195"/>
      <c r="E64" s="195"/>
    </row>
    <row r="65" spans="1:5" ht="30">
      <c r="A65" s="24">
        <v>7</v>
      </c>
      <c r="B65" s="42" t="str">
        <f>VLOOKUP(A65,B!$A:$C,2,0)</f>
        <v>Kačky</v>
      </c>
      <c r="C65" s="42" t="str">
        <f>VLOOKUP($A65,B!$A:$C,3,0)</f>
        <v>4. přístav</v>
      </c>
      <c r="D65" s="195"/>
      <c r="E65" s="195"/>
    </row>
    <row r="66" spans="1:5" ht="30">
      <c r="A66" s="24">
        <v>8</v>
      </c>
      <c r="B66" s="42" t="str">
        <f>VLOOKUP(A66,B!$A:$C,2,0)</f>
        <v>Kačka Šipanna</v>
      </c>
      <c r="C66" s="42" t="str">
        <f>VLOOKUP($A66,B!$A:$C,3,0)</f>
        <v>Mokro a Vydry</v>
      </c>
      <c r="D66" s="195"/>
      <c r="E66" s="195"/>
    </row>
    <row r="67" spans="1:5" ht="30">
      <c r="A67" s="24">
        <v>9</v>
      </c>
      <c r="B67" s="42" t="str">
        <f>VLOOKUP(A67,B!$A:$C,2,0)</f>
        <v>Luda</v>
      </c>
      <c r="C67" s="42" t="str">
        <f>VLOOKUP($A67,B!$A:$C,3,0)</f>
        <v>VTO Regenti</v>
      </c>
      <c r="D67" s="195"/>
      <c r="E67" s="195"/>
    </row>
    <row r="68" spans="1:5" ht="30">
      <c r="A68" s="24">
        <v>10</v>
      </c>
      <c r="B68" s="42" t="str">
        <f>VLOOKUP(A68,B!$A:$C,2,0)</f>
        <v>Bratrstvo tygří pracky</v>
      </c>
      <c r="C68" s="42" t="str">
        <f>VLOOKUP($A68,B!$A:$C,3,0)</f>
        <v>VTO Tygři</v>
      </c>
      <c r="D68" s="195"/>
      <c r="E68" s="195"/>
    </row>
    <row r="69" spans="1:5" ht="30">
      <c r="A69" s="24">
        <v>11</v>
      </c>
      <c r="B69" s="42" t="str">
        <f>VLOOKUP(A69,B!$A:$C,2,0)</f>
        <v>Bobříci</v>
      </c>
      <c r="C69" s="42" t="str">
        <f>VLOOKUP($A69,B!$A:$C,3,0)</f>
        <v>4. přístav</v>
      </c>
      <c r="D69" s="195"/>
      <c r="E69" s="195"/>
    </row>
    <row r="70" spans="1:5" ht="30">
      <c r="A70" s="24">
        <v>12</v>
      </c>
      <c r="B70" s="42" t="str">
        <f>VLOOKUP(A70,B!$A:$C,2,0)</f>
        <v>Kámen a nohy</v>
      </c>
      <c r="C70" s="42" t="str">
        <f>VLOOKUP($A70,B!$A:$C,3,0)</f>
        <v>Práčata</v>
      </c>
      <c r="D70" s="195"/>
      <c r="E70" s="195"/>
    </row>
    <row r="71" spans="1:5" ht="30">
      <c r="A71" s="24">
        <v>13</v>
      </c>
      <c r="B71" s="42" t="str">
        <f>VLOOKUP(A71,B!$A:$C,2,0)</f>
        <v>Jeskynní trip</v>
      </c>
      <c r="C71" s="196" t="str">
        <f>VLOOKUP($A71,B!$A:$C,3,0)</f>
        <v>VTO Neptun</v>
      </c>
      <c r="D71" s="195"/>
      <c r="E71" s="195"/>
    </row>
    <row r="72" spans="1:5" ht="30">
      <c r="A72" s="24">
        <v>14</v>
      </c>
      <c r="B72" s="42" t="str">
        <f>VLOOKUP(A72,B!$A:$C,2,0)</f>
        <v>Kámen. Kde? Všude!</v>
      </c>
      <c r="C72" s="42" t="str">
        <f>VLOOKUP($A72,B!$A:$C,3,0)</f>
        <v>VTO Neptun</v>
      </c>
      <c r="D72" s="195"/>
      <c r="E72" s="195"/>
    </row>
    <row r="73" spans="1:5" ht="30">
      <c r="A73" s="24">
        <v>15</v>
      </c>
      <c r="B73" s="42" t="str">
        <f>VLOOKUP(A73,B!$A:$C,2,0)</f>
        <v>Garfieldi</v>
      </c>
      <c r="C73" s="42" t="str">
        <f>VLOOKUP($A73,B!$A:$C,3,0)</f>
        <v>Lvíčata</v>
      </c>
      <c r="D73" s="195"/>
      <c r="E73" s="195"/>
    </row>
    <row r="74" spans="1:5" ht="30">
      <c r="A74" s="24">
        <v>16</v>
      </c>
      <c r="B74" s="42" t="str">
        <f>VLOOKUP(A74,B!$A:$C,2,0)</f>
        <v xml:space="preserve">Albatrosové 2B </v>
      </c>
      <c r="C74" s="42" t="str">
        <f>VLOOKUP($A74,B!$A:$C,3,0)</f>
        <v>4. přístav</v>
      </c>
      <c r="D74" s="195"/>
      <c r="E74" s="195"/>
    </row>
    <row r="75" spans="1:5" ht="30">
      <c r="A75" s="24">
        <v>17</v>
      </c>
      <c r="B75" s="42" t="str">
        <f>VLOOKUP(A75,B!$A:$C,2,0)</f>
        <v>Kámen u ruky</v>
      </c>
      <c r="C75" s="42" t="str">
        <f>VLOOKUP($A75,B!$A:$C,3,0)</f>
        <v>Práčata</v>
      </c>
      <c r="D75" s="195"/>
      <c r="E75" s="195"/>
    </row>
    <row r="76" spans="1:5" ht="30">
      <c r="A76" s="24">
        <v>18</v>
      </c>
      <c r="B76" s="42" t="str">
        <f>VLOOKUP(A76,B!$A:$C,2,0)</f>
        <v>Boby v útoku</v>
      </c>
      <c r="C76" s="42" t="str">
        <f>VLOOKUP($A76,B!$A:$C,3,0)</f>
        <v>Mokro, Vydry</v>
      </c>
      <c r="D76" s="195"/>
      <c r="E76" s="195"/>
    </row>
    <row r="77" spans="1:5" ht="30.6" thickBot="1">
      <c r="A77" s="158"/>
      <c r="C77" s="159"/>
    </row>
    <row r="78" spans="1:5" ht="57" thickBot="1">
      <c r="A78" s="26" t="s">
        <v>3</v>
      </c>
      <c r="B78" s="27" t="s">
        <v>1</v>
      </c>
      <c r="C78" s="27" t="s">
        <v>2</v>
      </c>
      <c r="D78" s="28"/>
    </row>
    <row r="79" spans="1:5" ht="30.6" thickTop="1">
      <c r="A79" s="76">
        <v>42</v>
      </c>
      <c r="B79" s="42" t="e">
        <f>VLOOKUP(A79,D!A2:D15,2,0)</f>
        <v>#N/A</v>
      </c>
      <c r="C79" s="42" t="e">
        <f>VLOOKUP(A79,D!A2:D15,3,0)</f>
        <v>#N/A</v>
      </c>
      <c r="D79" s="79" t="e">
        <f>VLOOKUP(A79,D!A:D,4,0)</f>
        <v>#N/A</v>
      </c>
    </row>
    <row r="80" spans="1:5" ht="30">
      <c r="A80" s="24">
        <v>43</v>
      </c>
      <c r="B80" s="42" t="e">
        <f>VLOOKUP(A80,D!A5:D15,2,0)</f>
        <v>#N/A</v>
      </c>
      <c r="C80" s="42" t="e">
        <f>VLOOKUP(A80,D!A5:D15,3,0)</f>
        <v>#N/A</v>
      </c>
      <c r="D80" s="79" t="e">
        <f>VLOOKUP(A80,D!A:D,4,0)</f>
        <v>#N/A</v>
      </c>
    </row>
    <row r="81" spans="1:4" ht="30">
      <c r="A81" s="76">
        <v>44</v>
      </c>
      <c r="B81" s="42" t="e">
        <f>VLOOKUP(A81,D!A6:D15,2,0)</f>
        <v>#N/A</v>
      </c>
      <c r="C81" s="42" t="e">
        <f>VLOOKUP(A81,D!A6:D15,3,0)</f>
        <v>#N/A</v>
      </c>
      <c r="D81" s="79" t="e">
        <f>VLOOKUP(A81,D!A:D,4,0)</f>
        <v>#N/A</v>
      </c>
    </row>
    <row r="82" spans="1:4" ht="30">
      <c r="A82" s="24">
        <v>45</v>
      </c>
      <c r="B82" s="42" t="e">
        <f>VLOOKUP(A82,D!A7:D15,2,0)</f>
        <v>#N/A</v>
      </c>
      <c r="C82" s="42" t="e">
        <f>VLOOKUP(A82,D!A7:D15,3,0)</f>
        <v>#N/A</v>
      </c>
      <c r="D82" s="79" t="e">
        <f>VLOOKUP(A82,D!A:D,4,0)</f>
        <v>#N/A</v>
      </c>
    </row>
    <row r="83" spans="1:4" ht="30">
      <c r="A83" s="76">
        <v>46</v>
      </c>
      <c r="B83" s="42" t="e">
        <f>VLOOKUP(A83,D!A8:D16,2,0)</f>
        <v>#N/A</v>
      </c>
      <c r="C83" s="42" t="e">
        <f>VLOOKUP(A83,D!A8:D16,3,0)</f>
        <v>#N/A</v>
      </c>
      <c r="D83" s="79" t="e">
        <f>VLOOKUP(A83,D!A:D,4,0)</f>
        <v>#N/A</v>
      </c>
    </row>
    <row r="84" spans="1:4" ht="30">
      <c r="A84" s="24">
        <v>47</v>
      </c>
      <c r="B84" s="42" t="e">
        <f>VLOOKUP(A84,D!A9:D17,2,0)</f>
        <v>#N/A</v>
      </c>
      <c r="C84" s="42" t="e">
        <f>VLOOKUP(A84,D!A9:D17,3,0)</f>
        <v>#N/A</v>
      </c>
      <c r="D84" s="79" t="e">
        <f>VLOOKUP(A84,D!A:D,4,0)</f>
        <v>#N/A</v>
      </c>
    </row>
    <row r="85" spans="1:4" ht="30">
      <c r="A85" s="76">
        <v>48</v>
      </c>
      <c r="B85" s="42" t="e">
        <f>VLOOKUP(A85,D!A10:D18,2,0)</f>
        <v>#N/A</v>
      </c>
      <c r="C85" s="42" t="e">
        <f>VLOOKUP(A85,D!A10:D18,3,0)</f>
        <v>#N/A</v>
      </c>
      <c r="D85" s="79" t="e">
        <f>VLOOKUP(A85,D!A:D,4,0)</f>
        <v>#N/A</v>
      </c>
    </row>
    <row r="86" spans="1:4" ht="30">
      <c r="A86" s="24">
        <v>49</v>
      </c>
      <c r="B86" s="42" t="e">
        <f>VLOOKUP(A86,D!A11:D19,2,0)</f>
        <v>#N/A</v>
      </c>
      <c r="C86" s="42" t="e">
        <f>VLOOKUP(A86,D!A11:D19,3,0)</f>
        <v>#N/A</v>
      </c>
      <c r="D86" s="79" t="e">
        <f>VLOOKUP(A86,D!A:D,4,0)</f>
        <v>#N/A</v>
      </c>
    </row>
    <row r="87" spans="1:4" ht="30">
      <c r="A87" s="76">
        <v>50</v>
      </c>
      <c r="B87" s="42" t="e">
        <f>VLOOKUP(A87,D!A12:D20,2,0)</f>
        <v>#N/A</v>
      </c>
      <c r="C87" s="42" t="e">
        <f>VLOOKUP(A87,D!A12:D20,3,0)</f>
        <v>#N/A</v>
      </c>
      <c r="D87" s="79" t="e">
        <f>VLOOKUP(A87,D!A:D,4,0)</f>
        <v>#N/A</v>
      </c>
    </row>
  </sheetData>
  <phoneticPr fontId="0" type="noConversion"/>
  <pageMargins left="0.75" right="0.75" top="0.66" bottom="0.54" header="0.33" footer="0.61"/>
  <pageSetup paperSize="9" scale="69" orientation="landscape" r:id="rId1"/>
  <headerFooter alignWithMargins="0"/>
  <rowBreaks count="3" manualBreakCount="3">
    <brk id="43" max="5" man="1"/>
    <brk id="56" max="5" man="1"/>
    <brk id="7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40"/>
  <sheetViews>
    <sheetView view="pageBreakPreview" zoomScale="85" zoomScaleSheetLayoutView="85" workbookViewId="0">
      <selection activeCell="D24" sqref="D24"/>
    </sheetView>
  </sheetViews>
  <sheetFormatPr defaultColWidth="9.109375" defaultRowHeight="15.6"/>
  <cols>
    <col min="1" max="1" width="6.6640625" style="12" customWidth="1"/>
    <col min="2" max="2" width="9.44140625" style="10" bestFit="1" customWidth="1"/>
    <col min="3" max="3" width="38" style="47" customWidth="1"/>
    <col min="4" max="4" width="28.109375" style="9" customWidth="1"/>
    <col min="5" max="5" width="15.44140625" style="9" bestFit="1" customWidth="1"/>
    <col min="6" max="6" width="14.88671875" style="9" bestFit="1" customWidth="1"/>
    <col min="7" max="7" width="19.88671875" style="9" bestFit="1" customWidth="1"/>
    <col min="8" max="9" width="11.109375" style="9" hidden="1" customWidth="1"/>
    <col min="10" max="10" width="10.6640625" hidden="1" customWidth="1"/>
    <col min="11" max="11" width="17.33203125" style="48" customWidth="1"/>
    <col min="12" max="12" width="9.109375" style="9"/>
    <col min="13" max="13" width="9.109375" style="55"/>
    <col min="14" max="14" width="11.6640625" style="55" customWidth="1"/>
    <col min="15" max="15" width="9.109375" style="55"/>
    <col min="16" max="16" width="17.88671875" style="55" customWidth="1"/>
    <col min="17" max="18" width="9.109375" style="55"/>
    <col min="19" max="16384" width="9.109375" style="9"/>
  </cols>
  <sheetData>
    <row r="1" spans="1:18" ht="86.4" customHeight="1" thickBot="1">
      <c r="A1" s="286" t="s">
        <v>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8" s="10" customFormat="1" ht="46.2" thickBot="1">
      <c r="A2" s="101" t="s">
        <v>12</v>
      </c>
      <c r="B2" s="100" t="s">
        <v>3</v>
      </c>
      <c r="C2" s="52" t="s">
        <v>1</v>
      </c>
      <c r="D2" s="52" t="s">
        <v>2</v>
      </c>
      <c r="E2" s="53" t="s">
        <v>17</v>
      </c>
      <c r="F2" s="52" t="s">
        <v>18</v>
      </c>
      <c r="G2" s="69" t="s">
        <v>27</v>
      </c>
      <c r="H2" s="68">
        <v>2</v>
      </c>
      <c r="I2" s="53">
        <v>3</v>
      </c>
      <c r="J2" s="70">
        <v>4</v>
      </c>
      <c r="K2" s="71" t="s">
        <v>16</v>
      </c>
      <c r="M2" s="56"/>
      <c r="N2" s="56"/>
      <c r="O2" s="56"/>
      <c r="P2" s="56"/>
      <c r="Q2" s="56"/>
      <c r="R2" s="56"/>
    </row>
    <row r="3" spans="1:18" s="10" customFormat="1" ht="23.4" thickTop="1">
      <c r="A3" s="232">
        <f t="shared" ref="A3:A10" si="0">RANK(K3,$K$3:$K$10,1)</f>
        <v>1</v>
      </c>
      <c r="B3" s="218">
        <v>56</v>
      </c>
      <c r="C3" s="219" t="str">
        <f>VLOOKUP(B3,'C,K'!A:C,2,0)</f>
        <v>To je úlet !</v>
      </c>
      <c r="D3" s="107" t="str">
        <f>VLOOKUP(B3,'C,K'!A:C,3,0)</f>
        <v>Práčata</v>
      </c>
      <c r="E3" s="230">
        <v>0.49305555555555602</v>
      </c>
      <c r="F3" s="230">
        <v>0.55030092592592594</v>
      </c>
      <c r="G3" s="229">
        <v>0</v>
      </c>
      <c r="H3" s="221"/>
      <c r="I3" s="221"/>
      <c r="J3" s="222"/>
      <c r="K3" s="225">
        <f t="shared" ref="K3:K10" si="1">F3-E3+G3</f>
        <v>5.7245370370369919E-2</v>
      </c>
      <c r="M3" s="56"/>
      <c r="N3" s="56"/>
      <c r="O3" s="56"/>
      <c r="P3" s="56"/>
      <c r="Q3" s="56"/>
      <c r="R3" s="56"/>
    </row>
    <row r="4" spans="1:18" s="10" customFormat="1" ht="23.4" thickBot="1">
      <c r="A4" s="232">
        <f t="shared" si="0"/>
        <v>2</v>
      </c>
      <c r="B4" s="220">
        <v>57</v>
      </c>
      <c r="C4" s="107" t="str">
        <f>VLOOKUP(B4,'C,K'!A:C,2,0)</f>
        <v>Albatrosové C</v>
      </c>
      <c r="D4" s="107" t="str">
        <f>VLOOKUP(B4,'C,K'!A:C,3,0)</f>
        <v>4. přístav</v>
      </c>
      <c r="E4" s="231">
        <v>0.49375000000000002</v>
      </c>
      <c r="F4" s="231">
        <v>0.55127314814814821</v>
      </c>
      <c r="G4" s="229">
        <v>0</v>
      </c>
      <c r="H4" s="223"/>
      <c r="I4" s="223"/>
      <c r="J4" s="224"/>
      <c r="K4" s="225">
        <f t="shared" si="1"/>
        <v>5.7523148148148184E-2</v>
      </c>
      <c r="M4" s="56"/>
      <c r="N4" s="56"/>
      <c r="O4" s="56"/>
      <c r="P4" s="56"/>
      <c r="Q4" s="56"/>
      <c r="R4" s="56"/>
    </row>
    <row r="5" spans="1:18" s="10" customFormat="1" ht="24" thickTop="1" thickBot="1">
      <c r="A5" s="232">
        <f t="shared" si="0"/>
        <v>3</v>
      </c>
      <c r="B5" s="218">
        <v>54</v>
      </c>
      <c r="C5" s="107" t="str">
        <f>VLOOKUP(B5,'C,K'!A:C,2,0)</f>
        <v>Hero in</v>
      </c>
      <c r="D5" s="107" t="str">
        <f>VLOOKUP(B5,'C,K'!A:C,3,0)</f>
        <v>Mokro + Vydry</v>
      </c>
      <c r="E5" s="230">
        <v>0.49166666666666697</v>
      </c>
      <c r="F5" s="231">
        <v>0.55283564814814812</v>
      </c>
      <c r="G5" s="229">
        <v>0</v>
      </c>
      <c r="H5" s="223"/>
      <c r="I5" s="223"/>
      <c r="J5" s="224"/>
      <c r="K5" s="225">
        <f t="shared" si="1"/>
        <v>6.1168981481481144E-2</v>
      </c>
      <c r="M5" s="56"/>
      <c r="N5" s="56"/>
      <c r="O5" s="56"/>
      <c r="P5" s="56"/>
      <c r="Q5" s="56"/>
      <c r="R5" s="56"/>
    </row>
    <row r="6" spans="1:18" s="10" customFormat="1" ht="23.4" thickTop="1">
      <c r="A6" s="232">
        <f t="shared" si="0"/>
        <v>4</v>
      </c>
      <c r="B6" s="218">
        <v>64</v>
      </c>
      <c r="C6" s="107" t="str">
        <f>VLOOKUP(B6,'C,K'!A:C,2,0)</f>
        <v>Potřebujeme rychlost</v>
      </c>
      <c r="D6" s="107" t="str">
        <f>VLOOKUP(B6,'C,K'!A:C,3,0)</f>
        <v>VTO Regenti</v>
      </c>
      <c r="E6" s="230">
        <v>0.498611111111112</v>
      </c>
      <c r="F6" s="231">
        <v>0.55947916666666664</v>
      </c>
      <c r="G6" s="229">
        <v>6.9444444444444447E-4</v>
      </c>
      <c r="H6" s="223"/>
      <c r="I6" s="223"/>
      <c r="J6" s="224"/>
      <c r="K6" s="225">
        <f t="shared" si="1"/>
        <v>6.1562499999999076E-2</v>
      </c>
      <c r="M6" s="56"/>
      <c r="N6" s="56"/>
      <c r="O6" s="56"/>
      <c r="P6" s="56"/>
      <c r="Q6" s="56"/>
      <c r="R6" s="56"/>
    </row>
    <row r="7" spans="1:18" s="10" customFormat="1" ht="23.4" thickBot="1">
      <c r="A7" s="232">
        <f t="shared" si="0"/>
        <v>5</v>
      </c>
      <c r="B7" s="220">
        <v>58</v>
      </c>
      <c r="C7" s="107" t="str">
        <f>VLOOKUP(B7,'C,K'!A:C,2,0)</f>
        <v>KML</v>
      </c>
      <c r="D7" s="107" t="str">
        <f>VLOOKUP(B7,'C,K'!A:C,3,0)</f>
        <v>4. přístav</v>
      </c>
      <c r="E7" s="231">
        <v>0.49444444444444502</v>
      </c>
      <c r="F7" s="231">
        <v>0.5553703703703704</v>
      </c>
      <c r="G7" s="229">
        <v>1.3888888888888889E-3</v>
      </c>
      <c r="H7" s="223"/>
      <c r="I7" s="223"/>
      <c r="J7" s="224"/>
      <c r="K7" s="225">
        <f t="shared" si="1"/>
        <v>6.2314814814814275E-2</v>
      </c>
      <c r="M7" s="56"/>
      <c r="N7" s="56"/>
      <c r="O7" s="56"/>
      <c r="P7" s="56"/>
      <c r="Q7" s="56"/>
      <c r="R7" s="56"/>
    </row>
    <row r="8" spans="1:18" s="10" customFormat="1" ht="23.4" thickTop="1">
      <c r="A8" s="232">
        <f t="shared" si="0"/>
        <v>6</v>
      </c>
      <c r="B8" s="218">
        <v>55</v>
      </c>
      <c r="C8" s="107" t="str">
        <f>VLOOKUP(B8,'C,K'!A:C,2,0)</f>
        <v>Netra cink</v>
      </c>
      <c r="D8" s="107" t="str">
        <f>VLOOKUP(B8,'C,K'!A:C,3,0)</f>
        <v>DDM Praha 2</v>
      </c>
      <c r="E8" s="230">
        <v>0.49236111111111103</v>
      </c>
      <c r="F8" s="231">
        <v>0.55549768518518516</v>
      </c>
      <c r="G8" s="229">
        <v>0</v>
      </c>
      <c r="H8" s="223"/>
      <c r="I8" s="223"/>
      <c r="J8" s="224"/>
      <c r="K8" s="225">
        <f t="shared" si="1"/>
        <v>6.3136574074074137E-2</v>
      </c>
      <c r="M8" s="56"/>
      <c r="N8" s="56"/>
      <c r="O8" s="56"/>
      <c r="P8" s="56"/>
      <c r="Q8" s="56"/>
      <c r="R8" s="56"/>
    </row>
    <row r="9" spans="1:18" s="10" customFormat="1" ht="23.4" thickBot="1">
      <c r="A9" s="232">
        <f t="shared" si="0"/>
        <v>7</v>
      </c>
      <c r="B9" s="220">
        <v>51</v>
      </c>
      <c r="C9" s="107" t="str">
        <f>VLOOKUP(B9,'C,K'!A:C,2,0)</f>
        <v>Hodoři</v>
      </c>
      <c r="D9" s="107" t="str">
        <f>VLOOKUP(B9,'C,K'!A:C,3,0)</f>
        <v>4. přístav</v>
      </c>
      <c r="E9" s="231">
        <v>0.48958333333333331</v>
      </c>
      <c r="F9" s="231">
        <v>0.55094907407407401</v>
      </c>
      <c r="G9" s="229">
        <v>2.0833333333333333E-3</v>
      </c>
      <c r="H9" s="223"/>
      <c r="I9" s="223"/>
      <c r="J9" s="224"/>
      <c r="K9" s="225">
        <f t="shared" si="1"/>
        <v>6.3449074074074033E-2</v>
      </c>
      <c r="M9" s="56"/>
      <c r="N9" s="56"/>
      <c r="O9" s="56"/>
      <c r="P9" s="56"/>
      <c r="Q9" s="56"/>
      <c r="R9" s="56"/>
    </row>
    <row r="10" spans="1:18" ht="21.75" customHeight="1" thickTop="1">
      <c r="A10" s="232">
        <f t="shared" si="0"/>
        <v>8</v>
      </c>
      <c r="B10" s="218">
        <v>61</v>
      </c>
      <c r="C10" s="107" t="str">
        <f>VLOOKUP(B10,'C,K'!A:C,2,0)</f>
        <v>Padlý smrk</v>
      </c>
      <c r="D10" s="107" t="str">
        <f>VLOOKUP(B10,'C,K'!A:C,3,0)</f>
        <v>VTO Neptun</v>
      </c>
      <c r="E10" s="230">
        <v>0.49652777777777801</v>
      </c>
      <c r="F10" s="231">
        <v>0.57986111111111105</v>
      </c>
      <c r="G10" s="229">
        <v>2.7777777777777776E-2</v>
      </c>
      <c r="H10" s="223"/>
      <c r="I10" s="223"/>
      <c r="J10" s="224"/>
      <c r="K10" s="225">
        <f t="shared" si="1"/>
        <v>0.11111111111111081</v>
      </c>
      <c r="N10" s="49"/>
      <c r="P10" s="49"/>
    </row>
    <row r="11" spans="1:18" ht="78" customHeight="1">
      <c r="A11" s="287" t="s">
        <v>4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</row>
    <row r="12" spans="1:18" ht="46.2" thickBot="1">
      <c r="A12" s="210" t="s">
        <v>12</v>
      </c>
      <c r="B12" s="211" t="s">
        <v>3</v>
      </c>
      <c r="C12" s="212" t="s">
        <v>1</v>
      </c>
      <c r="D12" s="212" t="s">
        <v>2</v>
      </c>
      <c r="E12" s="213" t="s">
        <v>17</v>
      </c>
      <c r="F12" s="212" t="s">
        <v>0</v>
      </c>
      <c r="G12" s="214" t="s">
        <v>27</v>
      </c>
      <c r="H12" s="215">
        <v>2</v>
      </c>
      <c r="I12" s="213">
        <v>3</v>
      </c>
      <c r="J12" s="216">
        <v>4</v>
      </c>
      <c r="K12" s="217" t="s">
        <v>16</v>
      </c>
    </row>
    <row r="13" spans="1:18" ht="24" thickTop="1" thickBot="1">
      <c r="A13" s="232">
        <f t="shared" ref="A13:A19" si="2">RANK(K13,$K$13:$K$19,1)</f>
        <v>1</v>
      </c>
      <c r="B13" s="110">
        <v>59</v>
      </c>
      <c r="C13" s="102" t="str">
        <f>VLOOKUP(B13,'C,K'!A:C,2,0)</f>
        <v>Ondrášovka</v>
      </c>
      <c r="D13" s="102" t="str">
        <f>VLOOKUP(B13,'C,K'!A:C,3,0)</f>
        <v>Mokro + Vydry</v>
      </c>
      <c r="E13" s="228">
        <v>0.49513888888888885</v>
      </c>
      <c r="F13" s="228">
        <v>0.556574074074074</v>
      </c>
      <c r="G13" s="228">
        <v>0</v>
      </c>
      <c r="H13" s="146"/>
      <c r="I13" s="145"/>
      <c r="J13" s="147"/>
      <c r="K13" s="105">
        <f t="shared" ref="K13:K19" si="3">F13-E13+G13</f>
        <v>6.1435185185185148E-2</v>
      </c>
    </row>
    <row r="14" spans="1:18" ht="23.4" thickBot="1">
      <c r="A14" s="232">
        <f t="shared" si="2"/>
        <v>2</v>
      </c>
      <c r="B14" s="110">
        <v>60</v>
      </c>
      <c r="C14" s="102" t="str">
        <f>VLOOKUP(B14,'C,K'!A:C,2,0)</f>
        <v>Morgan s kolou</v>
      </c>
      <c r="D14" s="102" t="str">
        <f>VLOOKUP(B14,'C,K'!A:C,3,0)</f>
        <v>VTO Tygři</v>
      </c>
      <c r="E14" s="228">
        <v>0.49583333333333335</v>
      </c>
      <c r="F14" s="228">
        <v>0.5536226851851852</v>
      </c>
      <c r="G14" s="228">
        <v>6.9444444444444441E-3</v>
      </c>
      <c r="H14" s="146"/>
      <c r="I14" s="145"/>
      <c r="J14" s="147"/>
      <c r="K14" s="105">
        <f t="shared" si="3"/>
        <v>6.4733796296296303E-2</v>
      </c>
    </row>
    <row r="15" spans="1:18" ht="23.4" thickBot="1">
      <c r="A15" s="232">
        <f t="shared" si="2"/>
        <v>3</v>
      </c>
      <c r="B15" s="110">
        <v>63</v>
      </c>
      <c r="C15" s="102" t="str">
        <f>VLOOKUP(B15,'C,K'!A:C,2,0)</f>
        <v>Límec a ortéza</v>
      </c>
      <c r="D15" s="102" t="str">
        <f>VLOOKUP(B15,'C,K'!A:C,3,0)</f>
        <v>VTO Neptun</v>
      </c>
      <c r="E15" s="228">
        <v>0.49791666666666662</v>
      </c>
      <c r="F15" s="228">
        <v>0.5630208333333333</v>
      </c>
      <c r="G15" s="228">
        <v>2.0833333333333333E-3</v>
      </c>
      <c r="H15" s="146"/>
      <c r="I15" s="145"/>
      <c r="J15" s="147"/>
      <c r="K15" s="105">
        <f t="shared" si="3"/>
        <v>6.7187500000000025E-2</v>
      </c>
    </row>
    <row r="16" spans="1:18" ht="21.6" thickBot="1">
      <c r="A16" s="232">
        <f t="shared" si="2"/>
        <v>4</v>
      </c>
      <c r="B16" s="110">
        <v>52</v>
      </c>
      <c r="C16" s="154" t="str">
        <f>VLOOKUP(B16,'C,K'!A:C,2,0)</f>
        <v>Mamuti s odřeným kolenem</v>
      </c>
      <c r="D16" s="102" t="str">
        <f>VLOOKUP(B16,'C,K'!A:C,3,0)</f>
        <v>VTO Neptun</v>
      </c>
      <c r="E16" s="228">
        <v>0.49027777777777781</v>
      </c>
      <c r="F16" s="228">
        <v>0.55344907407407407</v>
      </c>
      <c r="G16" s="228">
        <v>6.9444444444444441E-3</v>
      </c>
      <c r="H16" s="148">
        <v>6.9444444444444447E-4</v>
      </c>
      <c r="I16" s="132">
        <v>6.9444444444444447E-4</v>
      </c>
      <c r="J16" s="149">
        <v>6.9444444444444441E-3</v>
      </c>
      <c r="K16" s="105">
        <f t="shared" si="3"/>
        <v>7.0115740740740701E-2</v>
      </c>
    </row>
    <row r="17" spans="1:18" ht="23.4" thickBot="1">
      <c r="A17" s="232">
        <f>RANK(K17,$K$13:$K$19,1)</f>
        <v>5</v>
      </c>
      <c r="B17" s="110">
        <v>62</v>
      </c>
      <c r="C17" s="102" t="str">
        <f>VLOOKUP(B17,'C,K'!A:C,2,0)</f>
        <v>Kameny z šutrů</v>
      </c>
      <c r="D17" s="102" t="str">
        <f>VLOOKUP(B17,'C,K'!A:C,3,0)</f>
        <v>Práčata</v>
      </c>
      <c r="E17" s="228">
        <v>0.49722222222222223</v>
      </c>
      <c r="F17" s="228">
        <v>0.56017361111111108</v>
      </c>
      <c r="G17" s="228">
        <v>7.6388888888888886E-3</v>
      </c>
      <c r="H17" s="146"/>
      <c r="I17" s="145"/>
      <c r="J17" s="147"/>
      <c r="K17" s="105">
        <f t="shared" si="3"/>
        <v>7.0590277777777738E-2</v>
      </c>
      <c r="P17" s="9"/>
      <c r="Q17" s="9"/>
      <c r="R17" s="9"/>
    </row>
    <row r="18" spans="1:18" ht="24" thickTop="1" thickBot="1">
      <c r="A18" s="232">
        <f>RANK(K18,$K$13:$K$19,1)</f>
        <v>6</v>
      </c>
      <c r="B18" s="110">
        <v>65</v>
      </c>
      <c r="C18" s="102" t="str">
        <f>VLOOKUP(B18,'C,K'!A:C,2,0)</f>
        <v>Netra tůt</v>
      </c>
      <c r="D18" s="102" t="str">
        <f>VLOOKUP(B18,'C,K'!A:C,3,0)</f>
        <v>DDM Praha 2</v>
      </c>
      <c r="E18" s="230">
        <v>0.499305555555556</v>
      </c>
      <c r="F18" s="229">
        <v>0.57276620370370368</v>
      </c>
      <c r="G18" s="229">
        <v>7.6388888888888886E-3</v>
      </c>
      <c r="H18" s="146"/>
      <c r="I18" s="145"/>
      <c r="J18" s="147"/>
      <c r="K18" s="105">
        <f t="shared" si="3"/>
        <v>8.1099537037036568E-2</v>
      </c>
      <c r="P18" s="9"/>
      <c r="Q18" s="9"/>
      <c r="R18" s="9"/>
    </row>
    <row r="19" spans="1:18" ht="23.4" thickBot="1">
      <c r="A19" s="232">
        <f t="shared" si="2"/>
        <v>7</v>
      </c>
      <c r="B19" s="110">
        <v>53</v>
      </c>
      <c r="C19" s="102" t="str">
        <f>VLOOKUP(B19,'C,K'!A:C,2,0)</f>
        <v>Naděje</v>
      </c>
      <c r="D19" s="154" t="str">
        <f>VLOOKUP(B19,'C,K'!A:C,3,0)</f>
        <v>VTO Tygři + Regent</v>
      </c>
      <c r="E19" s="228">
        <v>0.4909722222222222</v>
      </c>
      <c r="F19" s="228">
        <v>0.55773148148148144</v>
      </c>
      <c r="G19" s="228">
        <v>1.4583333333333332E-2</v>
      </c>
      <c r="H19" s="146"/>
      <c r="I19" s="145"/>
      <c r="J19" s="147"/>
      <c r="K19" s="105">
        <f t="shared" si="3"/>
        <v>8.1342592592592577E-2</v>
      </c>
      <c r="P19" s="9"/>
      <c r="Q19" s="9"/>
      <c r="R19" s="9"/>
    </row>
    <row r="20" spans="1:18" s="99" customFormat="1" ht="30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O20" s="98"/>
    </row>
    <row r="21" spans="1:18" ht="87" customHeight="1" thickBot="1">
      <c r="A21" s="286" t="s">
        <v>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P21" s="9"/>
      <c r="Q21" s="9"/>
      <c r="R21" s="9"/>
    </row>
    <row r="22" spans="1:18" ht="47.25" customHeight="1" thickBot="1">
      <c r="A22" s="101" t="s">
        <v>12</v>
      </c>
      <c r="B22" s="100" t="s">
        <v>3</v>
      </c>
      <c r="C22" s="52" t="s">
        <v>1</v>
      </c>
      <c r="D22" s="52" t="s">
        <v>2</v>
      </c>
      <c r="E22" s="53" t="s">
        <v>17</v>
      </c>
      <c r="F22" s="52" t="s">
        <v>0</v>
      </c>
      <c r="G22" s="69" t="s">
        <v>27</v>
      </c>
      <c r="H22" s="68">
        <v>2</v>
      </c>
      <c r="I22" s="53">
        <v>3</v>
      </c>
      <c r="J22" s="70">
        <v>4</v>
      </c>
      <c r="K22" s="71" t="s">
        <v>16</v>
      </c>
      <c r="P22" s="9"/>
      <c r="Q22" s="9"/>
      <c r="R22" s="9"/>
    </row>
    <row r="23" spans="1:18" ht="21.75" customHeight="1" thickTop="1">
      <c r="A23" s="232">
        <f t="shared" ref="A23:A32" si="4">RANK(K23,$K$23:$K$32,1)</f>
        <v>1</v>
      </c>
      <c r="B23" s="106">
        <v>45</v>
      </c>
      <c r="C23" s="102" t="str">
        <f>VLOOKUP(B23,'C,K'!A:C,2,0)</f>
        <v xml:space="preserve">Albatrosové  </v>
      </c>
      <c r="D23" s="154" t="str">
        <f>VLOOKUP(B23,'C,K'!A:C,3,0)</f>
        <v>4. přístav</v>
      </c>
      <c r="E23" s="228">
        <v>0.45763888888888898</v>
      </c>
      <c r="F23" s="228">
        <v>0.49601851851851847</v>
      </c>
      <c r="G23" s="228">
        <v>6.9444444444444447E-4</v>
      </c>
      <c r="H23" s="103">
        <v>6.9444444444444441E-3</v>
      </c>
      <c r="I23" s="103">
        <v>0</v>
      </c>
      <c r="J23" s="104">
        <v>0</v>
      </c>
      <c r="K23" s="105">
        <f t="shared" ref="K23:K32" si="5">F23-E23+G23</f>
        <v>3.9074074074073928E-2</v>
      </c>
      <c r="P23" s="9"/>
      <c r="Q23" s="9"/>
      <c r="R23" s="9"/>
    </row>
    <row r="24" spans="1:18" ht="19.5" customHeight="1">
      <c r="A24" s="232">
        <f t="shared" si="4"/>
        <v>2</v>
      </c>
      <c r="B24" s="106">
        <v>44</v>
      </c>
      <c r="C24" s="107" t="str">
        <f>VLOOKUP(B24,'C,K'!A:C,2,0)</f>
        <v>Maděrič</v>
      </c>
      <c r="D24" s="150" t="str">
        <f>VLOOKUP(B24,'C,K'!A:C,3,0)</f>
        <v>Lvíčata</v>
      </c>
      <c r="E24" s="228">
        <v>0.45694444444444399</v>
      </c>
      <c r="F24" s="229">
        <v>0.49939814814814815</v>
      </c>
      <c r="G24" s="228">
        <v>0</v>
      </c>
      <c r="H24" s="108">
        <v>6.9444444444444441E-3</v>
      </c>
      <c r="I24" s="108">
        <v>0</v>
      </c>
      <c r="J24" s="109">
        <v>0</v>
      </c>
      <c r="K24" s="105">
        <f t="shared" si="5"/>
        <v>4.245370370370416E-2</v>
      </c>
      <c r="P24" s="9"/>
      <c r="Q24" s="9"/>
      <c r="R24" s="9"/>
    </row>
    <row r="25" spans="1:18" ht="19.5" customHeight="1">
      <c r="A25" s="232">
        <f t="shared" si="4"/>
        <v>3</v>
      </c>
      <c r="B25" s="106">
        <v>41</v>
      </c>
      <c r="C25" s="107" t="str">
        <f>VLOOKUP(B25,'C,K'!A:C,2,0)</f>
        <v>K 04</v>
      </c>
      <c r="D25" s="150" t="str">
        <f>VLOOKUP(B25,'C,K'!A:C,3,0)</f>
        <v>Štiky</v>
      </c>
      <c r="E25" s="228">
        <v>0.4548611111111111</v>
      </c>
      <c r="F25" s="229">
        <v>0.49783564814814812</v>
      </c>
      <c r="G25" s="228">
        <v>6.9444444444444447E-4</v>
      </c>
      <c r="H25" s="108">
        <v>6.9444444444444441E-3</v>
      </c>
      <c r="I25" s="108">
        <v>0</v>
      </c>
      <c r="J25" s="109">
        <v>0</v>
      </c>
      <c r="K25" s="105">
        <f t="shared" si="5"/>
        <v>4.3668981481481461E-2</v>
      </c>
      <c r="P25" s="9"/>
      <c r="Q25" s="9"/>
      <c r="R25" s="9"/>
    </row>
    <row r="26" spans="1:18" ht="19.5" customHeight="1">
      <c r="A26" s="232">
        <f t="shared" si="4"/>
        <v>4</v>
      </c>
      <c r="B26" s="106">
        <v>46</v>
      </c>
      <c r="C26" s="107" t="str">
        <f>VLOOKUP(B26,'C,K'!A:C,2,0)</f>
        <v>David</v>
      </c>
      <c r="D26" s="150" t="str">
        <f>VLOOKUP(B26,'C,K'!A:C,3,0)</f>
        <v>4. přístav</v>
      </c>
      <c r="E26" s="228">
        <v>0.45833333333333298</v>
      </c>
      <c r="F26" s="229">
        <v>0.50031250000000005</v>
      </c>
      <c r="G26" s="228">
        <v>7.6388888888888886E-3</v>
      </c>
      <c r="H26" s="108">
        <v>6.9444444444444441E-3</v>
      </c>
      <c r="I26" s="108">
        <v>0</v>
      </c>
      <c r="J26" s="109">
        <v>0</v>
      </c>
      <c r="K26" s="105">
        <f t="shared" si="5"/>
        <v>4.9618055555555957E-2</v>
      </c>
      <c r="P26" s="9"/>
      <c r="Q26" s="9"/>
      <c r="R26" s="9"/>
    </row>
    <row r="27" spans="1:18" ht="21.75" customHeight="1">
      <c r="A27" s="232">
        <f t="shared" si="4"/>
        <v>5</v>
      </c>
      <c r="B27" s="106">
        <v>50</v>
      </c>
      <c r="C27" s="107" t="str">
        <f>VLOOKUP(B27,'C,K'!A:C,2,0)</f>
        <v>K 02</v>
      </c>
      <c r="D27" s="150" t="str">
        <f>VLOOKUP(B27,'C,K'!A:C,3,0)</f>
        <v>Štiky</v>
      </c>
      <c r="E27" s="228">
        <v>0.46111111111111103</v>
      </c>
      <c r="F27" s="229">
        <v>0.51118055555555553</v>
      </c>
      <c r="G27" s="228">
        <v>0</v>
      </c>
      <c r="H27" s="108">
        <v>6.9444444444444441E-3</v>
      </c>
      <c r="I27" s="108">
        <v>0</v>
      </c>
      <c r="J27" s="109">
        <v>0</v>
      </c>
      <c r="K27" s="105">
        <f t="shared" si="5"/>
        <v>5.00694444444445E-2</v>
      </c>
      <c r="P27" s="9"/>
      <c r="Q27" s="9"/>
      <c r="R27" s="9"/>
    </row>
    <row r="28" spans="1:18" ht="21.75" customHeight="1">
      <c r="A28" s="232">
        <f t="shared" si="4"/>
        <v>6</v>
      </c>
      <c r="B28" s="106">
        <v>47</v>
      </c>
      <c r="C28" s="107" t="str">
        <f>VLOOKUP(B28,'C,K'!A:C,2,0)</f>
        <v>Sirius</v>
      </c>
      <c r="D28" s="150" t="str">
        <f>VLOOKUP(B28,'C,K'!A:C,3,0)</f>
        <v>4. přístav</v>
      </c>
      <c r="E28" s="228">
        <v>0.45902777777777798</v>
      </c>
      <c r="F28" s="229">
        <v>0.50245370370370368</v>
      </c>
      <c r="G28" s="228">
        <v>7.6388888888888886E-3</v>
      </c>
      <c r="H28" s="108"/>
      <c r="I28" s="108"/>
      <c r="J28" s="109"/>
      <c r="K28" s="105">
        <f t="shared" si="5"/>
        <v>5.1064814814814591E-2</v>
      </c>
      <c r="M28" s="9"/>
      <c r="N28" s="9"/>
      <c r="O28" s="9"/>
      <c r="P28" s="9"/>
      <c r="Q28" s="9"/>
      <c r="R28" s="9"/>
    </row>
    <row r="29" spans="1:18" ht="21.75" customHeight="1">
      <c r="A29" s="232">
        <f t="shared" si="4"/>
        <v>7</v>
      </c>
      <c r="B29" s="106">
        <v>42</v>
      </c>
      <c r="C29" s="107" t="str">
        <f>VLOOKUP(B29,'C,K'!A:C,2,0)</f>
        <v>K 06</v>
      </c>
      <c r="D29" s="150" t="str">
        <f>VLOOKUP(B29,'C,K'!A:C,3,0)</f>
        <v>Štiky</v>
      </c>
      <c r="E29" s="228">
        <v>0.45555555555555555</v>
      </c>
      <c r="F29" s="229">
        <v>0.50524305555555549</v>
      </c>
      <c r="G29" s="228">
        <v>1.3888888888888889E-3</v>
      </c>
      <c r="H29" s="108"/>
      <c r="I29" s="108"/>
      <c r="J29" s="109"/>
      <c r="K29" s="105">
        <f t="shared" si="5"/>
        <v>5.1076388888888831E-2</v>
      </c>
      <c r="M29" s="9"/>
      <c r="N29" s="9"/>
      <c r="O29" s="9"/>
      <c r="P29" s="9"/>
      <c r="Q29" s="9"/>
      <c r="R29" s="9"/>
    </row>
    <row r="30" spans="1:18" ht="21.75" customHeight="1">
      <c r="A30" s="232">
        <f t="shared" si="4"/>
        <v>8</v>
      </c>
      <c r="B30" s="106">
        <v>48</v>
      </c>
      <c r="C30" s="107" t="str">
        <f>VLOOKUP(B30,'C,K'!A:C,2,0)</f>
        <v>K 05</v>
      </c>
      <c r="D30" s="150" t="str">
        <f>VLOOKUP(B30,'C,K'!A:C,3,0)</f>
        <v>Štiky</v>
      </c>
      <c r="E30" s="228">
        <v>0.45972222222222198</v>
      </c>
      <c r="F30" s="229">
        <v>0.50983796296296291</v>
      </c>
      <c r="G30" s="228">
        <v>6.9444444444444441E-3</v>
      </c>
      <c r="H30" s="108"/>
      <c r="I30" s="108"/>
      <c r="J30" s="109"/>
      <c r="K30" s="105">
        <f t="shared" si="5"/>
        <v>5.706018518518538E-2</v>
      </c>
      <c r="M30" s="9"/>
      <c r="N30" s="9"/>
      <c r="O30" s="9"/>
      <c r="P30" s="9"/>
      <c r="Q30" s="9"/>
      <c r="R30" s="9"/>
    </row>
    <row r="31" spans="1:18" ht="21.75" customHeight="1">
      <c r="A31" s="232">
        <f t="shared" si="4"/>
        <v>9</v>
      </c>
      <c r="B31" s="106">
        <v>43</v>
      </c>
      <c r="C31" s="107" t="str">
        <f>VLOOKUP(B31,'C,K'!A:C,2,0)</f>
        <v>K 03</v>
      </c>
      <c r="D31" s="150" t="str">
        <f>VLOOKUP(B31,'C,K'!A:C,3,0)</f>
        <v>Štiky</v>
      </c>
      <c r="E31" s="228">
        <v>0.45624999999999999</v>
      </c>
      <c r="F31" s="229">
        <v>0.51331018518518523</v>
      </c>
      <c r="G31" s="228">
        <v>7.6388888888888886E-3</v>
      </c>
      <c r="H31" s="108">
        <v>6.9444444444444441E-3</v>
      </c>
      <c r="I31" s="108">
        <v>0</v>
      </c>
      <c r="J31" s="109">
        <v>0</v>
      </c>
      <c r="K31" s="105">
        <f t="shared" si="5"/>
        <v>6.4699074074074131E-2</v>
      </c>
      <c r="M31" s="9"/>
      <c r="N31" s="9"/>
      <c r="O31" s="9"/>
      <c r="P31" s="9"/>
      <c r="Q31" s="9"/>
      <c r="R31" s="9"/>
    </row>
    <row r="32" spans="1:18" ht="21.75" customHeight="1">
      <c r="A32" s="232">
        <f t="shared" si="4"/>
        <v>10</v>
      </c>
      <c r="B32" s="106">
        <v>49</v>
      </c>
      <c r="C32" s="107" t="str">
        <f>VLOOKUP(B32,'C,K'!A:C,2,0)</f>
        <v>K 01</v>
      </c>
      <c r="D32" s="150" t="str">
        <f>VLOOKUP(B32,'C,K'!A:C,3,0)</f>
        <v>Štiky</v>
      </c>
      <c r="E32" s="228">
        <v>0.46041666666666697</v>
      </c>
      <c r="F32" s="229">
        <v>0.51858796296296295</v>
      </c>
      <c r="G32" s="228">
        <v>6.9444444444444441E-3</v>
      </c>
      <c r="H32" s="108"/>
      <c r="I32" s="108"/>
      <c r="J32" s="109"/>
      <c r="K32" s="105">
        <f t="shared" si="5"/>
        <v>6.5115740740740419E-2</v>
      </c>
      <c r="M32" s="9"/>
      <c r="N32" s="9"/>
      <c r="O32" s="9"/>
      <c r="P32" s="9"/>
      <c r="Q32" s="9"/>
      <c r="R32" s="9"/>
    </row>
    <row r="33" spans="7:18" ht="17.399999999999999">
      <c r="G33" s="228"/>
      <c r="H33" s="46"/>
      <c r="I33" s="49"/>
      <c r="J33" s="9"/>
      <c r="M33" s="9"/>
      <c r="N33" s="9"/>
      <c r="O33" s="9"/>
      <c r="P33" s="9"/>
      <c r="Q33" s="9"/>
      <c r="R33" s="9"/>
    </row>
    <row r="34" spans="7:18" ht="16.2" thickBot="1">
      <c r="G34" s="226" t="s">
        <v>72</v>
      </c>
      <c r="H34" s="46"/>
      <c r="I34" s="49"/>
      <c r="J34" s="9"/>
      <c r="K34" s="227">
        <v>6.9444444444444434E-2</v>
      </c>
      <c r="M34" s="9"/>
      <c r="N34" s="9"/>
      <c r="O34" s="9"/>
      <c r="P34" s="9"/>
      <c r="Q34" s="9"/>
      <c r="R34" s="9"/>
    </row>
    <row r="35" spans="7:18">
      <c r="H35" s="46"/>
      <c r="I35" s="49"/>
      <c r="J35" s="9"/>
      <c r="M35" s="9"/>
      <c r="N35" s="9"/>
      <c r="O35" s="9"/>
      <c r="P35" s="9"/>
      <c r="Q35" s="9"/>
      <c r="R35" s="9"/>
    </row>
    <row r="36" spans="7:18">
      <c r="H36" s="46"/>
      <c r="I36" s="49"/>
      <c r="J36" s="9"/>
      <c r="M36" s="9"/>
      <c r="N36" s="9"/>
      <c r="O36" s="9"/>
      <c r="P36" s="9"/>
      <c r="Q36" s="9"/>
      <c r="R36" s="9"/>
    </row>
    <row r="37" spans="7:18">
      <c r="H37" s="46"/>
      <c r="I37" s="49"/>
      <c r="J37" s="9"/>
      <c r="M37" s="9"/>
      <c r="N37" s="9"/>
      <c r="O37" s="9"/>
      <c r="P37" s="9"/>
      <c r="Q37" s="9"/>
      <c r="R37" s="9"/>
    </row>
    <row r="38" spans="7:18">
      <c r="J38" s="9"/>
      <c r="M38" s="9"/>
      <c r="N38" s="9"/>
      <c r="O38" s="9"/>
      <c r="P38" s="9"/>
      <c r="Q38" s="9"/>
      <c r="R38" s="9"/>
    </row>
    <row r="39" spans="7:18">
      <c r="J39" s="9"/>
      <c r="M39" s="9"/>
      <c r="N39" s="9"/>
      <c r="O39" s="9"/>
      <c r="P39" s="9"/>
      <c r="Q39" s="9"/>
      <c r="R39" s="9"/>
    </row>
    <row r="40" spans="7:18">
      <c r="J40" s="9"/>
      <c r="M40" s="9"/>
      <c r="N40" s="9"/>
      <c r="O40" s="9"/>
      <c r="P40" s="9"/>
      <c r="Q40" s="9"/>
      <c r="R40" s="9"/>
    </row>
  </sheetData>
  <autoFilter ref="A22:R22">
    <sortState ref="A20:R25">
      <sortCondition ref="K19"/>
    </sortState>
  </autoFilter>
  <sortState ref="A15:K19">
    <sortCondition ref="A14"/>
  </sortState>
  <mergeCells count="3">
    <mergeCell ref="A1:K1"/>
    <mergeCell ref="A11:K11"/>
    <mergeCell ref="A21:K21"/>
  </mergeCells>
  <phoneticPr fontId="0" type="noConversion"/>
  <conditionalFormatting sqref="K23:K32 K3:K10 K13:K19">
    <cfRule type="cellIs" dxfId="0" priority="6" stopIfTrue="1" operator="greaterThan">
      <formula>$K$34</formula>
    </cfRule>
  </conditionalFormatting>
  <printOptions horizontalCentered="1"/>
  <pageMargins left="0.35" right="0.42" top="0.1" bottom="0.46" header="7.0000000000000007E-2" footer="0.46"/>
  <pageSetup paperSize="9" scale="93" orientation="landscape" r:id="rId1"/>
  <headerFooter alignWithMargins="0"/>
  <rowBreaks count="1" manualBreakCount="1">
    <brk id="19" max="10" man="1"/>
  </rowBreaks>
  <colBreaks count="1" manualBreakCount="1">
    <brk id="1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V44"/>
  <sheetViews>
    <sheetView view="pageBreakPreview" zoomScale="60" zoomScaleNormal="85" workbookViewId="0">
      <selection activeCell="P1" sqref="P1:V1048576"/>
    </sheetView>
  </sheetViews>
  <sheetFormatPr defaultColWidth="9.109375" defaultRowHeight="15.6"/>
  <cols>
    <col min="1" max="1" width="10.109375" style="3" customWidth="1"/>
    <col min="2" max="2" width="16.5546875" style="3" customWidth="1"/>
    <col min="3" max="3" width="48.33203125" style="1" bestFit="1" customWidth="1"/>
    <col min="4" max="4" width="31.44140625" style="1" bestFit="1" customWidth="1"/>
    <col min="5" max="5" width="5.88671875" style="3" customWidth="1"/>
    <col min="6" max="6" width="8.6640625" style="3" bestFit="1" customWidth="1"/>
    <col min="7" max="7" width="5.88671875" style="3" customWidth="1"/>
    <col min="8" max="8" width="8" style="3" customWidth="1"/>
    <col min="9" max="13" width="5.88671875" style="3" customWidth="1"/>
    <col min="14" max="14" width="9.109375" style="3" bestFit="1" customWidth="1"/>
    <col min="15" max="15" width="16.6640625" style="3" customWidth="1"/>
    <col min="16" max="16" width="6.6640625" style="3" hidden="1" customWidth="1"/>
    <col min="17" max="17" width="7.109375" style="3" hidden="1" customWidth="1"/>
    <col min="18" max="18" width="5.6640625" style="3" hidden="1" customWidth="1"/>
    <col min="19" max="19" width="15.88671875" style="3" hidden="1" customWidth="1"/>
    <col min="20" max="20" width="9.33203125" style="3" hidden="1" customWidth="1"/>
    <col min="21" max="22" width="0" style="3" hidden="1" customWidth="1"/>
    <col min="23" max="16384" width="9.109375" style="3"/>
  </cols>
  <sheetData>
    <row r="1" spans="1:256" ht="57" customHeight="1" thickBot="1">
      <c r="A1" s="131" t="s">
        <v>13</v>
      </c>
      <c r="B1" s="130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234">
        <f>+A!E1</f>
        <v>21</v>
      </c>
    </row>
    <row r="2" spans="1:256" s="4" customFormat="1" ht="142.19999999999999" customHeight="1" thickBot="1">
      <c r="A2" s="167" t="s">
        <v>62</v>
      </c>
      <c r="B2" s="45" t="s">
        <v>3</v>
      </c>
      <c r="C2" s="45" t="s">
        <v>14</v>
      </c>
      <c r="D2" s="38" t="s">
        <v>2</v>
      </c>
      <c r="E2" s="128" t="s">
        <v>162</v>
      </c>
      <c r="F2" s="128" t="s">
        <v>163</v>
      </c>
      <c r="G2" s="128" t="s">
        <v>164</v>
      </c>
      <c r="H2" s="128" t="s">
        <v>165</v>
      </c>
      <c r="I2" s="128" t="s">
        <v>166</v>
      </c>
      <c r="J2" s="128" t="s">
        <v>167</v>
      </c>
      <c r="K2" s="128" t="s">
        <v>168</v>
      </c>
      <c r="L2" s="128" t="s">
        <v>169</v>
      </c>
      <c r="M2" s="128" t="s">
        <v>170</v>
      </c>
      <c r="N2" s="129" t="s">
        <v>11</v>
      </c>
      <c r="O2" s="58" t="s">
        <v>15</v>
      </c>
    </row>
    <row r="3" spans="1:256" ht="30.6" thickTop="1">
      <c r="A3" s="40">
        <f t="shared" ref="A3:A23" si="0">RANK(N3,$N$3:$N$23)</f>
        <v>1</v>
      </c>
      <c r="B3" s="248">
        <v>24</v>
      </c>
      <c r="C3" s="248" t="str">
        <f>VLOOKUP(B3,A!$A:$C,2,0)</f>
        <v>Jedem Boby</v>
      </c>
      <c r="D3" s="196" t="str">
        <f>VLOOKUP(B3,A!$A:$C,3,0)</f>
        <v>Mokro a Vydry</v>
      </c>
      <c r="E3" s="43">
        <v>6</v>
      </c>
      <c r="F3" s="43">
        <v>4</v>
      </c>
      <c r="G3" s="43">
        <v>11</v>
      </c>
      <c r="H3" s="164">
        <v>8</v>
      </c>
      <c r="I3" s="43">
        <v>12</v>
      </c>
      <c r="J3" s="43">
        <v>5</v>
      </c>
      <c r="K3" s="43">
        <v>6</v>
      </c>
      <c r="L3" s="43">
        <v>12</v>
      </c>
      <c r="M3" s="43">
        <v>12</v>
      </c>
      <c r="N3" s="44">
        <f t="shared" ref="N3:N23" si="1">SUM(E3:M3)</f>
        <v>76</v>
      </c>
      <c r="O3" s="117">
        <f t="shared" ref="O3:O23" si="2">TIME(0,S3,T3)</f>
        <v>0</v>
      </c>
      <c r="Q3" s="3">
        <f t="shared" ref="Q3" si="3">$P$1/(MAX($N$3:$N$23)-MIN($N$3:$N$23))*60*(MAX($N$3:$N$23)-$N3)</f>
        <v>0</v>
      </c>
      <c r="R3" s="74">
        <f t="shared" ref="R3:R23" si="4">Q3/60</f>
        <v>0</v>
      </c>
      <c r="S3" s="75">
        <f t="shared" ref="S3:S23" si="5">FLOOR(R3,1)</f>
        <v>0</v>
      </c>
      <c r="T3" s="74">
        <f t="shared" ref="T3:T23" si="6">(R3-S3)*60</f>
        <v>0</v>
      </c>
      <c r="U3" s="75"/>
      <c r="V3" s="29"/>
      <c r="W3" s="31"/>
      <c r="X3" s="31"/>
      <c r="Y3" s="31"/>
      <c r="Z3" s="30"/>
      <c r="AA3" s="30"/>
      <c r="AB3" s="29"/>
      <c r="AC3" s="30"/>
      <c r="AD3" s="29"/>
      <c r="AE3" s="31"/>
      <c r="AF3" s="31"/>
      <c r="AG3" s="31"/>
      <c r="AH3" s="30"/>
      <c r="AI3" s="30"/>
      <c r="AJ3" s="29"/>
      <c r="AK3" s="30"/>
      <c r="AL3" s="29"/>
      <c r="AM3" s="31"/>
      <c r="AN3" s="31"/>
      <c r="AO3" s="31"/>
      <c r="AP3" s="30"/>
      <c r="AQ3" s="30"/>
      <c r="AR3" s="29"/>
      <c r="AS3" s="30"/>
      <c r="AT3" s="29"/>
      <c r="AU3" s="31"/>
      <c r="AV3" s="31"/>
      <c r="AW3" s="31"/>
      <c r="AX3" s="30"/>
      <c r="AY3" s="30"/>
      <c r="AZ3" s="29"/>
      <c r="BA3" s="30"/>
      <c r="BB3" s="29"/>
      <c r="BC3" s="31"/>
      <c r="BD3" s="31"/>
      <c r="BE3" s="31"/>
      <c r="BF3" s="30"/>
      <c r="BG3" s="30"/>
      <c r="BH3" s="29"/>
      <c r="BI3" s="30"/>
      <c r="BJ3" s="29"/>
      <c r="BK3" s="31"/>
      <c r="BL3" s="31"/>
      <c r="BM3" s="31"/>
      <c r="BN3" s="30"/>
      <c r="BO3" s="30"/>
      <c r="BP3" s="29"/>
      <c r="BQ3" s="30"/>
      <c r="BR3" s="29"/>
      <c r="BS3" s="31"/>
      <c r="BT3" s="31"/>
      <c r="BU3" s="31"/>
      <c r="BV3" s="30"/>
      <c r="BW3" s="30"/>
      <c r="BX3" s="29"/>
      <c r="BY3" s="30"/>
      <c r="BZ3" s="29"/>
      <c r="CA3" s="31"/>
      <c r="CB3" s="31"/>
      <c r="CC3" s="31"/>
      <c r="CD3" s="30"/>
      <c r="CE3" s="30"/>
      <c r="CF3" s="29"/>
      <c r="CG3" s="30"/>
      <c r="CH3" s="29"/>
      <c r="CI3" s="31"/>
      <c r="CJ3" s="31"/>
      <c r="CK3" s="31"/>
      <c r="CL3" s="30"/>
      <c r="CM3" s="30"/>
      <c r="CN3" s="29"/>
      <c r="CO3" s="30"/>
      <c r="CP3" s="29"/>
      <c r="CQ3" s="31"/>
      <c r="CR3" s="31"/>
      <c r="CS3" s="31"/>
      <c r="CT3" s="30"/>
      <c r="CU3" s="30"/>
      <c r="CV3" s="29"/>
      <c r="CW3" s="30"/>
      <c r="CX3" s="29"/>
      <c r="CY3" s="31"/>
      <c r="CZ3" s="31"/>
      <c r="DA3" s="31"/>
      <c r="DB3" s="30"/>
      <c r="DC3" s="30"/>
      <c r="DD3" s="29"/>
      <c r="DE3" s="30"/>
      <c r="DF3" s="29"/>
      <c r="DG3" s="31"/>
      <c r="DH3" s="31"/>
      <c r="DI3" s="31"/>
      <c r="DJ3" s="30"/>
      <c r="DK3" s="30"/>
      <c r="DL3" s="29"/>
      <c r="DM3" s="30"/>
      <c r="DN3" s="29"/>
      <c r="DO3" s="31"/>
      <c r="DP3" s="31"/>
      <c r="DQ3" s="31"/>
      <c r="DR3" s="30"/>
      <c r="DS3" s="30"/>
      <c r="DT3" s="29"/>
      <c r="DU3" s="30"/>
      <c r="DV3" s="29"/>
      <c r="DW3" s="31"/>
      <c r="DX3" s="31"/>
      <c r="DY3" s="31"/>
      <c r="DZ3" s="30"/>
      <c r="EA3" s="30"/>
      <c r="EB3" s="29"/>
      <c r="EC3" s="30"/>
      <c r="ED3" s="29"/>
      <c r="EE3" s="31"/>
      <c r="EF3" s="31"/>
      <c r="EG3" s="31"/>
      <c r="EH3" s="30"/>
      <c r="EI3" s="30"/>
      <c r="EJ3" s="29"/>
      <c r="EK3" s="30"/>
      <c r="EL3" s="29"/>
      <c r="EM3" s="31"/>
      <c r="EN3" s="31"/>
      <c r="EO3" s="31"/>
      <c r="EP3" s="30"/>
      <c r="EQ3" s="30"/>
      <c r="ER3" s="29"/>
      <c r="ES3" s="30"/>
      <c r="ET3" s="29"/>
      <c r="EU3" s="31"/>
      <c r="EV3" s="31"/>
      <c r="EW3" s="31"/>
      <c r="EX3" s="30"/>
      <c r="EY3" s="30"/>
      <c r="EZ3" s="29"/>
      <c r="FA3" s="30"/>
      <c r="FB3" s="29"/>
      <c r="FC3" s="31"/>
      <c r="FD3" s="31"/>
      <c r="FE3" s="31"/>
      <c r="FF3" s="30"/>
      <c r="FG3" s="30"/>
      <c r="FH3" s="29"/>
      <c r="FI3" s="30"/>
      <c r="FJ3" s="29"/>
      <c r="FK3" s="31"/>
      <c r="FL3" s="31"/>
      <c r="FM3" s="31"/>
      <c r="FN3" s="30"/>
      <c r="FO3" s="30"/>
      <c r="FP3" s="29"/>
      <c r="FQ3" s="30"/>
      <c r="FR3" s="29"/>
      <c r="FS3" s="31"/>
      <c r="FT3" s="31"/>
      <c r="FU3" s="31"/>
      <c r="FV3" s="30"/>
      <c r="FW3" s="30"/>
      <c r="FX3" s="29"/>
      <c r="FY3" s="30"/>
      <c r="FZ3" s="29"/>
      <c r="GA3" s="31"/>
      <c r="GB3" s="31"/>
      <c r="GC3" s="31"/>
      <c r="GD3" s="30"/>
      <c r="GE3" s="30"/>
      <c r="GF3" s="29"/>
      <c r="GG3" s="30"/>
      <c r="GH3" s="29"/>
      <c r="GI3" s="31"/>
      <c r="GJ3" s="31"/>
      <c r="GK3" s="31"/>
      <c r="GL3" s="30"/>
      <c r="GM3" s="30"/>
      <c r="GN3" s="29"/>
      <c r="GO3" s="30"/>
      <c r="GP3" s="29"/>
      <c r="GQ3" s="31"/>
      <c r="GR3" s="31"/>
      <c r="GS3" s="31"/>
      <c r="GT3" s="30"/>
      <c r="GU3" s="30"/>
      <c r="GV3" s="29"/>
      <c r="GW3" s="30"/>
      <c r="GX3" s="29"/>
      <c r="GY3" s="31"/>
      <c r="GZ3" s="31"/>
      <c r="HA3" s="31"/>
      <c r="HB3" s="30"/>
      <c r="HC3" s="30"/>
      <c r="HD3" s="29"/>
      <c r="HE3" s="30"/>
      <c r="HF3" s="29"/>
      <c r="HG3" s="31"/>
      <c r="HH3" s="31"/>
      <c r="HI3" s="31"/>
      <c r="HJ3" s="30"/>
      <c r="HK3" s="30"/>
      <c r="HL3" s="29"/>
      <c r="HM3" s="30"/>
      <c r="HN3" s="29"/>
      <c r="HO3" s="31"/>
      <c r="HP3" s="31"/>
      <c r="HQ3" s="31"/>
      <c r="HR3" s="30"/>
      <c r="HS3" s="30"/>
      <c r="HT3" s="29"/>
      <c r="HU3" s="30"/>
      <c r="HV3" s="29"/>
      <c r="HW3" s="31"/>
      <c r="HX3" s="31"/>
      <c r="HY3" s="31"/>
      <c r="HZ3" s="30"/>
      <c r="IA3" s="30"/>
      <c r="IB3" s="29"/>
      <c r="IC3" s="30"/>
      <c r="ID3" s="29"/>
      <c r="IE3" s="31"/>
      <c r="IF3" s="31"/>
      <c r="IG3" s="31"/>
      <c r="IH3" s="30"/>
      <c r="II3" s="30"/>
      <c r="IJ3" s="29"/>
      <c r="IK3" s="30"/>
      <c r="IL3" s="29"/>
      <c r="IM3" s="31"/>
      <c r="IN3" s="31"/>
      <c r="IO3" s="31"/>
      <c r="IP3" s="30"/>
      <c r="IQ3" s="30"/>
      <c r="IR3" s="29"/>
      <c r="IS3" s="30"/>
      <c r="IT3" s="29"/>
      <c r="IU3" s="31"/>
      <c r="IV3" s="31"/>
    </row>
    <row r="4" spans="1:256" ht="30">
      <c r="A4" s="40">
        <f t="shared" si="0"/>
        <v>2</v>
      </c>
      <c r="B4" s="248">
        <v>40</v>
      </c>
      <c r="C4" s="248" t="str">
        <f>VLOOKUP(B4,A!$A:$C,2,0)</f>
        <v>Rychlý šípy</v>
      </c>
      <c r="D4" s="196" t="str">
        <f>VLOOKUP(B4,A!$A:$C,3,0)</f>
        <v>Starý psi</v>
      </c>
      <c r="E4" s="41">
        <v>3</v>
      </c>
      <c r="F4" s="41">
        <v>6</v>
      </c>
      <c r="G4" s="41">
        <v>11</v>
      </c>
      <c r="H4" s="165">
        <v>6</v>
      </c>
      <c r="I4" s="43">
        <v>12</v>
      </c>
      <c r="J4" s="43">
        <v>6</v>
      </c>
      <c r="K4" s="43">
        <v>0</v>
      </c>
      <c r="L4" s="43">
        <v>11</v>
      </c>
      <c r="M4" s="43">
        <v>12</v>
      </c>
      <c r="N4" s="44">
        <f t="shared" si="1"/>
        <v>67</v>
      </c>
      <c r="O4" s="117">
        <f t="shared" si="2"/>
        <v>2.7314814814814819E-3</v>
      </c>
      <c r="P4" s="3">
        <f t="shared" ref="P4:P23" si="7">$N$3-N4</f>
        <v>9</v>
      </c>
      <c r="Q4" s="3">
        <f>$P$1/(MAX($N$3:$N$23)-MIN($N$3:$N$23))*40*(MAX($N$3:$N$23)-$N4)</f>
        <v>236.25</v>
      </c>
      <c r="R4" s="74">
        <f t="shared" si="4"/>
        <v>3.9375</v>
      </c>
      <c r="S4" s="75">
        <f t="shared" si="5"/>
        <v>3</v>
      </c>
      <c r="T4" s="74">
        <f t="shared" si="6"/>
        <v>56.25</v>
      </c>
      <c r="U4" s="75"/>
    </row>
    <row r="5" spans="1:256" ht="30">
      <c r="A5" s="40">
        <f t="shared" si="0"/>
        <v>3</v>
      </c>
      <c r="B5" s="248">
        <v>34</v>
      </c>
      <c r="C5" s="248" t="str">
        <f>VLOOKUP(B5,A!$A:$C,2,0)</f>
        <v>Hele mamut, hele večeře</v>
      </c>
      <c r="D5" s="196" t="str">
        <f>VLOOKUP(B5,A!$A:$C,3,0)</f>
        <v>VTO Neptun</v>
      </c>
      <c r="E5" s="41">
        <v>2</v>
      </c>
      <c r="F5" s="41">
        <v>0</v>
      </c>
      <c r="G5" s="41">
        <v>11</v>
      </c>
      <c r="H5" s="165">
        <v>10</v>
      </c>
      <c r="I5" s="43">
        <v>12</v>
      </c>
      <c r="J5" s="43">
        <v>7</v>
      </c>
      <c r="K5" s="43">
        <v>3</v>
      </c>
      <c r="L5" s="43">
        <v>8</v>
      </c>
      <c r="M5" s="43">
        <v>12</v>
      </c>
      <c r="N5" s="44">
        <f t="shared" si="1"/>
        <v>65</v>
      </c>
      <c r="O5" s="117">
        <f t="shared" si="2"/>
        <v>3.3333333333333335E-3</v>
      </c>
      <c r="P5" s="3">
        <f t="shared" si="7"/>
        <v>11</v>
      </c>
      <c r="Q5" s="3">
        <f t="shared" ref="Q5:Q23" si="8">$P$1/(MAX($N$3:$N$23)-MIN($N$3:$N$23))*40*(MAX($N$3:$N$23)-$N5)</f>
        <v>288.75</v>
      </c>
      <c r="R5" s="74">
        <f t="shared" si="4"/>
        <v>4.8125</v>
      </c>
      <c r="S5" s="75">
        <f t="shared" si="5"/>
        <v>4</v>
      </c>
      <c r="T5" s="74">
        <f t="shared" si="6"/>
        <v>48.75</v>
      </c>
      <c r="U5" s="75"/>
      <c r="V5" s="29"/>
      <c r="W5" s="31"/>
      <c r="X5" s="31"/>
      <c r="Y5" s="31"/>
      <c r="Z5" s="30"/>
      <c r="AA5" s="30"/>
      <c r="AB5" s="29"/>
      <c r="AC5" s="30"/>
      <c r="AD5" s="29"/>
      <c r="AE5" s="31"/>
      <c r="AF5" s="31"/>
      <c r="AG5" s="31"/>
      <c r="AH5" s="30"/>
      <c r="AI5" s="30"/>
      <c r="AJ5" s="29"/>
      <c r="AK5" s="30"/>
      <c r="AL5" s="29"/>
      <c r="AM5" s="31"/>
      <c r="AN5" s="31"/>
      <c r="AO5" s="31"/>
      <c r="AP5" s="30"/>
      <c r="AQ5" s="30"/>
      <c r="AR5" s="29"/>
      <c r="AS5" s="30"/>
      <c r="AT5" s="29"/>
      <c r="AU5" s="31"/>
      <c r="AV5" s="31"/>
      <c r="AW5" s="31"/>
      <c r="AX5" s="30"/>
      <c r="AY5" s="30"/>
      <c r="AZ5" s="29"/>
      <c r="BA5" s="30"/>
      <c r="BB5" s="29"/>
      <c r="BC5" s="31"/>
      <c r="BD5" s="31"/>
      <c r="BE5" s="31"/>
      <c r="BF5" s="30"/>
      <c r="BG5" s="30"/>
      <c r="BH5" s="29"/>
      <c r="BI5" s="30"/>
      <c r="BJ5" s="29"/>
      <c r="BK5" s="31"/>
      <c r="BL5" s="31"/>
      <c r="BM5" s="31"/>
      <c r="BN5" s="30"/>
      <c r="BO5" s="30"/>
      <c r="BP5" s="29"/>
      <c r="BQ5" s="30"/>
      <c r="BR5" s="29"/>
      <c r="BS5" s="31"/>
      <c r="BT5" s="31"/>
      <c r="BU5" s="31"/>
      <c r="BV5" s="30"/>
      <c r="BW5" s="30"/>
      <c r="BX5" s="29"/>
      <c r="BY5" s="30"/>
      <c r="BZ5" s="29"/>
      <c r="CA5" s="31"/>
      <c r="CB5" s="31"/>
      <c r="CC5" s="31"/>
      <c r="CD5" s="30"/>
      <c r="CE5" s="30"/>
      <c r="CF5" s="29"/>
      <c r="CG5" s="30"/>
      <c r="CH5" s="29"/>
      <c r="CI5" s="31"/>
      <c r="CJ5" s="31"/>
      <c r="CK5" s="31"/>
      <c r="CL5" s="30"/>
      <c r="CM5" s="30"/>
      <c r="CN5" s="29"/>
      <c r="CO5" s="30"/>
      <c r="CP5" s="29"/>
      <c r="CQ5" s="31"/>
      <c r="CR5" s="31"/>
      <c r="CS5" s="31"/>
      <c r="CT5" s="30"/>
      <c r="CU5" s="30"/>
      <c r="CV5" s="29"/>
      <c r="CW5" s="30"/>
      <c r="CX5" s="29"/>
      <c r="CY5" s="31"/>
      <c r="CZ5" s="31"/>
      <c r="DA5" s="31"/>
      <c r="DB5" s="30"/>
      <c r="DC5" s="30"/>
      <c r="DD5" s="29"/>
      <c r="DE5" s="30"/>
      <c r="DF5" s="29"/>
      <c r="DG5" s="31"/>
      <c r="DH5" s="31"/>
      <c r="DI5" s="31"/>
      <c r="DJ5" s="30"/>
      <c r="DK5" s="30"/>
      <c r="DL5" s="29"/>
      <c r="DM5" s="30"/>
      <c r="DN5" s="29"/>
      <c r="DO5" s="31"/>
      <c r="DP5" s="31"/>
      <c r="DQ5" s="31"/>
      <c r="DR5" s="30"/>
      <c r="DS5" s="30"/>
      <c r="DT5" s="29"/>
      <c r="DU5" s="30"/>
      <c r="DV5" s="29"/>
      <c r="DW5" s="31"/>
      <c r="DX5" s="31"/>
      <c r="DY5" s="31"/>
      <c r="DZ5" s="30"/>
      <c r="EA5" s="30"/>
      <c r="EB5" s="29"/>
      <c r="EC5" s="30"/>
      <c r="ED5" s="29"/>
      <c r="EE5" s="31"/>
      <c r="EF5" s="31"/>
      <c r="EG5" s="31"/>
      <c r="EH5" s="30"/>
      <c r="EI5" s="30"/>
      <c r="EJ5" s="29"/>
      <c r="EK5" s="30"/>
      <c r="EL5" s="29"/>
      <c r="EM5" s="31"/>
      <c r="EN5" s="31"/>
      <c r="EO5" s="31"/>
      <c r="EP5" s="30"/>
      <c r="EQ5" s="30"/>
      <c r="ER5" s="29"/>
      <c r="ES5" s="30"/>
      <c r="ET5" s="29"/>
      <c r="EU5" s="31"/>
      <c r="EV5" s="31"/>
      <c r="EW5" s="31"/>
      <c r="EX5" s="30"/>
      <c r="EY5" s="30"/>
      <c r="EZ5" s="29"/>
      <c r="FA5" s="30"/>
      <c r="FB5" s="29"/>
      <c r="FC5" s="31"/>
      <c r="FD5" s="31"/>
      <c r="FE5" s="31"/>
      <c r="FF5" s="30"/>
      <c r="FG5" s="30"/>
      <c r="FH5" s="29"/>
      <c r="FI5" s="30"/>
      <c r="FJ5" s="29"/>
      <c r="FK5" s="31"/>
      <c r="FL5" s="31"/>
      <c r="FM5" s="31"/>
      <c r="FN5" s="30"/>
      <c r="FO5" s="30"/>
      <c r="FP5" s="29"/>
      <c r="FQ5" s="30"/>
      <c r="FR5" s="29"/>
      <c r="FS5" s="31"/>
      <c r="FT5" s="31"/>
      <c r="FU5" s="31"/>
      <c r="FV5" s="30"/>
      <c r="FW5" s="30"/>
      <c r="FX5" s="29"/>
      <c r="FY5" s="30"/>
      <c r="FZ5" s="29"/>
      <c r="GA5" s="31"/>
      <c r="GB5" s="31"/>
      <c r="GC5" s="31"/>
      <c r="GD5" s="30"/>
      <c r="GE5" s="30"/>
      <c r="GF5" s="29"/>
      <c r="GG5" s="30"/>
      <c r="GH5" s="29"/>
      <c r="GI5" s="31"/>
      <c r="GJ5" s="31"/>
      <c r="GK5" s="31"/>
      <c r="GL5" s="30"/>
      <c r="GM5" s="30"/>
      <c r="GN5" s="29"/>
      <c r="GO5" s="30"/>
      <c r="GP5" s="29"/>
      <c r="GQ5" s="31"/>
      <c r="GR5" s="31"/>
      <c r="GS5" s="31"/>
      <c r="GT5" s="30"/>
      <c r="GU5" s="30"/>
      <c r="GV5" s="29"/>
      <c r="GW5" s="30"/>
      <c r="GX5" s="29"/>
      <c r="GY5" s="31"/>
      <c r="GZ5" s="31"/>
      <c r="HA5" s="31"/>
      <c r="HB5" s="30"/>
      <c r="HC5" s="30"/>
      <c r="HD5" s="29"/>
      <c r="HE5" s="30"/>
      <c r="HF5" s="29"/>
      <c r="HG5" s="31"/>
      <c r="HH5" s="31"/>
      <c r="HI5" s="31"/>
      <c r="HJ5" s="30"/>
      <c r="HK5" s="30"/>
      <c r="HL5" s="29"/>
      <c r="HM5" s="30"/>
      <c r="HN5" s="29"/>
      <c r="HO5" s="31"/>
      <c r="HP5" s="31"/>
      <c r="HQ5" s="31"/>
      <c r="HR5" s="30"/>
      <c r="HS5" s="30"/>
      <c r="HT5" s="29"/>
      <c r="HU5" s="30"/>
      <c r="HV5" s="29"/>
      <c r="HW5" s="31"/>
      <c r="HX5" s="31"/>
      <c r="HY5" s="31"/>
      <c r="HZ5" s="30"/>
      <c r="IA5" s="30"/>
      <c r="IB5" s="29"/>
      <c r="IC5" s="30"/>
      <c r="ID5" s="29"/>
      <c r="IE5" s="31"/>
      <c r="IF5" s="31"/>
      <c r="IG5" s="31"/>
      <c r="IH5" s="30"/>
      <c r="II5" s="30"/>
      <c r="IJ5" s="29"/>
      <c r="IK5" s="30"/>
      <c r="IL5" s="29"/>
      <c r="IM5" s="31"/>
      <c r="IN5" s="31"/>
      <c r="IO5" s="31"/>
      <c r="IP5" s="30"/>
      <c r="IQ5" s="30"/>
      <c r="IR5" s="29"/>
      <c r="IS5" s="30"/>
      <c r="IT5" s="29"/>
      <c r="IU5" s="31"/>
      <c r="IV5" s="31"/>
    </row>
    <row r="6" spans="1:256" ht="30">
      <c r="A6" s="40">
        <f t="shared" si="0"/>
        <v>4</v>
      </c>
      <c r="B6" s="248">
        <v>20</v>
      </c>
      <c r="C6" s="248" t="str">
        <f>VLOOKUP(B6,A!$A:$C,2,0)</f>
        <v>Kameňáci</v>
      </c>
      <c r="D6" s="196" t="str">
        <f>VLOOKUP(B6,A!$A:$C,3,0)</f>
        <v>DDM Praha 2</v>
      </c>
      <c r="E6" s="41">
        <v>4</v>
      </c>
      <c r="F6" s="41">
        <v>2</v>
      </c>
      <c r="G6" s="41">
        <v>5</v>
      </c>
      <c r="H6" s="165">
        <v>8</v>
      </c>
      <c r="I6" s="43">
        <v>10</v>
      </c>
      <c r="J6" s="43">
        <v>8</v>
      </c>
      <c r="K6" s="43">
        <v>3</v>
      </c>
      <c r="L6" s="43">
        <v>12</v>
      </c>
      <c r="M6" s="43">
        <v>12</v>
      </c>
      <c r="N6" s="44">
        <f t="shared" si="1"/>
        <v>64</v>
      </c>
      <c r="O6" s="117">
        <f t="shared" si="2"/>
        <v>3.645833333333333E-3</v>
      </c>
      <c r="P6" s="3">
        <f t="shared" si="7"/>
        <v>12</v>
      </c>
      <c r="Q6" s="3">
        <f t="shared" si="8"/>
        <v>315</v>
      </c>
      <c r="R6" s="74">
        <f t="shared" si="4"/>
        <v>5.25</v>
      </c>
      <c r="S6" s="75">
        <f t="shared" si="5"/>
        <v>5</v>
      </c>
      <c r="T6" s="74">
        <f t="shared" si="6"/>
        <v>15</v>
      </c>
      <c r="U6" s="75"/>
    </row>
    <row r="7" spans="1:256" ht="30">
      <c r="A7" s="40">
        <f t="shared" si="0"/>
        <v>4</v>
      </c>
      <c r="B7" s="248">
        <v>22</v>
      </c>
      <c r="C7" s="248" t="str">
        <f>VLOOKUP(B7,A!$A:$C,2,0)</f>
        <v>Veleneptun</v>
      </c>
      <c r="D7" s="196" t="str">
        <f>VLOOKUP(B7,A!$A:$C,3,0)</f>
        <v>VTO Neptun</v>
      </c>
      <c r="E7" s="41">
        <v>6</v>
      </c>
      <c r="F7" s="41">
        <v>2</v>
      </c>
      <c r="G7" s="41">
        <v>9</v>
      </c>
      <c r="H7" s="165">
        <v>10</v>
      </c>
      <c r="I7" s="43">
        <v>11</v>
      </c>
      <c r="J7" s="43">
        <v>7</v>
      </c>
      <c r="K7" s="43">
        <v>0</v>
      </c>
      <c r="L7" s="43">
        <v>7</v>
      </c>
      <c r="M7" s="43">
        <v>12</v>
      </c>
      <c r="N7" s="44">
        <f t="shared" si="1"/>
        <v>64</v>
      </c>
      <c r="O7" s="117">
        <f t="shared" si="2"/>
        <v>3.645833333333333E-3</v>
      </c>
      <c r="P7" s="3">
        <f t="shared" si="7"/>
        <v>12</v>
      </c>
      <c r="Q7" s="3">
        <f t="shared" si="8"/>
        <v>315</v>
      </c>
      <c r="R7" s="74">
        <f t="shared" si="4"/>
        <v>5.25</v>
      </c>
      <c r="S7" s="75">
        <f t="shared" si="5"/>
        <v>5</v>
      </c>
      <c r="T7" s="74">
        <f t="shared" si="6"/>
        <v>15</v>
      </c>
      <c r="U7" s="7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30">
      <c r="A8" s="40">
        <f t="shared" si="0"/>
        <v>6</v>
      </c>
      <c r="B8" s="248">
        <v>38</v>
      </c>
      <c r="C8" s="248" t="str">
        <f>VLOOKUP(B8,A!$A:$C,2,0)</f>
        <v>Albatrosové</v>
      </c>
      <c r="D8" s="196" t="str">
        <f>VLOOKUP(B8,A!$A:$C,3,0)</f>
        <v>4. přístav</v>
      </c>
      <c r="E8" s="41">
        <v>3</v>
      </c>
      <c r="F8" s="41">
        <v>0</v>
      </c>
      <c r="G8" s="41">
        <v>11</v>
      </c>
      <c r="H8" s="165">
        <v>6</v>
      </c>
      <c r="I8" s="43">
        <v>12</v>
      </c>
      <c r="J8" s="43">
        <v>5</v>
      </c>
      <c r="K8" s="43">
        <v>3</v>
      </c>
      <c r="L8" s="43">
        <v>11</v>
      </c>
      <c r="M8" s="43">
        <v>12</v>
      </c>
      <c r="N8" s="44">
        <f t="shared" si="1"/>
        <v>63</v>
      </c>
      <c r="O8" s="117">
        <f t="shared" si="2"/>
        <v>3.9467592592592592E-3</v>
      </c>
      <c r="P8" s="3">
        <f t="shared" si="7"/>
        <v>13</v>
      </c>
      <c r="Q8" s="3">
        <f t="shared" si="8"/>
        <v>341.25</v>
      </c>
      <c r="R8" s="74">
        <f t="shared" si="4"/>
        <v>5.6875</v>
      </c>
      <c r="S8" s="75">
        <f t="shared" si="5"/>
        <v>5</v>
      </c>
      <c r="T8" s="74">
        <f t="shared" si="6"/>
        <v>41.25</v>
      </c>
      <c r="U8" s="75"/>
      <c r="V8" s="29"/>
      <c r="W8" s="31"/>
      <c r="X8" s="31"/>
      <c r="Y8" s="31"/>
      <c r="Z8" s="30"/>
      <c r="AA8" s="30"/>
      <c r="AB8" s="29"/>
      <c r="AC8" s="30"/>
      <c r="AD8" s="29"/>
      <c r="AE8" s="31"/>
      <c r="AF8" s="31"/>
      <c r="AG8" s="31"/>
      <c r="AH8" s="30"/>
      <c r="AI8" s="30"/>
      <c r="AJ8" s="29"/>
      <c r="AK8" s="30"/>
      <c r="AL8" s="29"/>
      <c r="AM8" s="31"/>
      <c r="AN8" s="31"/>
      <c r="AO8" s="31"/>
      <c r="AP8" s="30"/>
      <c r="AQ8" s="30"/>
      <c r="AR8" s="29"/>
      <c r="AS8" s="30"/>
      <c r="AT8" s="29"/>
      <c r="AU8" s="31"/>
      <c r="AV8" s="31"/>
      <c r="AW8" s="31"/>
      <c r="AX8" s="30"/>
      <c r="AY8" s="30"/>
      <c r="AZ8" s="29"/>
      <c r="BA8" s="30"/>
      <c r="BB8" s="29"/>
      <c r="BC8" s="31"/>
      <c r="BD8" s="31"/>
      <c r="BE8" s="31"/>
      <c r="BF8" s="30"/>
      <c r="BG8" s="30"/>
      <c r="BH8" s="29"/>
      <c r="BI8" s="30"/>
      <c r="BJ8" s="29"/>
      <c r="BK8" s="31"/>
      <c r="BL8" s="31"/>
      <c r="BM8" s="31"/>
      <c r="BN8" s="30"/>
      <c r="BO8" s="30"/>
      <c r="BP8" s="29"/>
      <c r="BQ8" s="30"/>
      <c r="BR8" s="29"/>
      <c r="BS8" s="31"/>
      <c r="BT8" s="31"/>
      <c r="BU8" s="31"/>
      <c r="BV8" s="30"/>
      <c r="BW8" s="30"/>
      <c r="BX8" s="29"/>
      <c r="BY8" s="30"/>
      <c r="BZ8" s="29"/>
      <c r="CA8" s="31"/>
      <c r="CB8" s="31"/>
      <c r="CC8" s="31"/>
      <c r="CD8" s="30"/>
      <c r="CE8" s="30"/>
      <c r="CF8" s="29"/>
      <c r="CG8" s="30"/>
      <c r="CH8" s="29"/>
      <c r="CI8" s="31"/>
      <c r="CJ8" s="31"/>
      <c r="CK8" s="31"/>
      <c r="CL8" s="30"/>
      <c r="CM8" s="30"/>
      <c r="CN8" s="29"/>
      <c r="CO8" s="30"/>
      <c r="CP8" s="29"/>
      <c r="CQ8" s="31"/>
      <c r="CR8" s="31"/>
      <c r="CS8" s="31"/>
      <c r="CT8" s="30"/>
      <c r="CU8" s="30"/>
      <c r="CV8" s="29"/>
      <c r="CW8" s="30"/>
      <c r="CX8" s="29"/>
      <c r="CY8" s="31"/>
      <c r="CZ8" s="31"/>
      <c r="DA8" s="31"/>
      <c r="DB8" s="30"/>
      <c r="DC8" s="30"/>
      <c r="DD8" s="29"/>
      <c r="DE8" s="30"/>
      <c r="DF8" s="29"/>
      <c r="DG8" s="31"/>
      <c r="DH8" s="31"/>
      <c r="DI8" s="31"/>
      <c r="DJ8" s="30"/>
      <c r="DK8" s="30"/>
      <c r="DL8" s="29"/>
      <c r="DM8" s="30"/>
      <c r="DN8" s="29"/>
      <c r="DO8" s="31"/>
      <c r="DP8" s="31"/>
      <c r="DQ8" s="31"/>
      <c r="DR8" s="30"/>
      <c r="DS8" s="30"/>
      <c r="DT8" s="29"/>
      <c r="DU8" s="30"/>
      <c r="DV8" s="29"/>
      <c r="DW8" s="31"/>
      <c r="DX8" s="31"/>
      <c r="DY8" s="31"/>
      <c r="DZ8" s="30"/>
      <c r="EA8" s="30"/>
      <c r="EB8" s="29"/>
      <c r="EC8" s="30"/>
      <c r="ED8" s="29"/>
      <c r="EE8" s="31"/>
      <c r="EF8" s="31"/>
      <c r="EG8" s="31"/>
      <c r="EH8" s="30"/>
      <c r="EI8" s="30"/>
      <c r="EJ8" s="29"/>
      <c r="EK8" s="30"/>
      <c r="EL8" s="29"/>
      <c r="EM8" s="31"/>
      <c r="EN8" s="31"/>
      <c r="EO8" s="31"/>
      <c r="EP8" s="30"/>
      <c r="EQ8" s="30"/>
      <c r="ER8" s="29"/>
      <c r="ES8" s="30"/>
      <c r="ET8" s="29"/>
      <c r="EU8" s="31"/>
      <c r="EV8" s="31"/>
      <c r="EW8" s="31"/>
      <c r="EX8" s="30"/>
      <c r="EY8" s="30"/>
      <c r="EZ8" s="29"/>
      <c r="FA8" s="30"/>
      <c r="FB8" s="29"/>
      <c r="FC8" s="31"/>
      <c r="FD8" s="31"/>
      <c r="FE8" s="31"/>
      <c r="FF8" s="30"/>
      <c r="FG8" s="30"/>
      <c r="FH8" s="29"/>
      <c r="FI8" s="30"/>
      <c r="FJ8" s="29"/>
      <c r="FK8" s="31"/>
      <c r="FL8" s="31"/>
      <c r="FM8" s="31"/>
      <c r="FN8" s="30"/>
      <c r="FO8" s="30"/>
      <c r="FP8" s="29"/>
      <c r="FQ8" s="30"/>
      <c r="FR8" s="29"/>
      <c r="FS8" s="31"/>
      <c r="FT8" s="31"/>
      <c r="FU8" s="31"/>
      <c r="FV8" s="30"/>
      <c r="FW8" s="30"/>
      <c r="FX8" s="29"/>
      <c r="FY8" s="30"/>
      <c r="FZ8" s="29"/>
      <c r="GA8" s="31"/>
      <c r="GB8" s="31"/>
      <c r="GC8" s="31"/>
      <c r="GD8" s="30"/>
      <c r="GE8" s="30"/>
      <c r="GF8" s="29"/>
      <c r="GG8" s="30"/>
      <c r="GH8" s="29"/>
      <c r="GI8" s="31"/>
      <c r="GJ8" s="31"/>
      <c r="GK8" s="31"/>
      <c r="GL8" s="30"/>
      <c r="GM8" s="30"/>
      <c r="GN8" s="29"/>
      <c r="GO8" s="30"/>
      <c r="GP8" s="29"/>
      <c r="GQ8" s="31"/>
      <c r="GR8" s="31"/>
      <c r="GS8" s="31"/>
      <c r="GT8" s="30"/>
      <c r="GU8" s="30"/>
      <c r="GV8" s="29"/>
      <c r="GW8" s="30"/>
      <c r="GX8" s="29"/>
      <c r="GY8" s="31"/>
      <c r="GZ8" s="31"/>
      <c r="HA8" s="31"/>
      <c r="HB8" s="30"/>
      <c r="HC8" s="30"/>
      <c r="HD8" s="29"/>
      <c r="HE8" s="30"/>
      <c r="HF8" s="29"/>
      <c r="HG8" s="31"/>
      <c r="HH8" s="31"/>
      <c r="HI8" s="31"/>
      <c r="HJ8" s="30"/>
      <c r="HK8" s="30"/>
      <c r="HL8" s="29"/>
      <c r="HM8" s="30"/>
      <c r="HN8" s="29"/>
      <c r="HO8" s="31"/>
      <c r="HP8" s="31"/>
      <c r="HQ8" s="31"/>
      <c r="HR8" s="30"/>
      <c r="HS8" s="30"/>
      <c r="HT8" s="29"/>
      <c r="HU8" s="30"/>
      <c r="HV8" s="29"/>
      <c r="HW8" s="31"/>
      <c r="HX8" s="31"/>
      <c r="HY8" s="31"/>
      <c r="HZ8" s="30"/>
      <c r="IA8" s="30"/>
      <c r="IB8" s="29"/>
      <c r="IC8" s="30"/>
      <c r="ID8" s="29"/>
      <c r="IE8" s="31"/>
      <c r="IF8" s="31"/>
      <c r="IG8" s="31"/>
      <c r="IH8" s="30"/>
      <c r="II8" s="30"/>
      <c r="IJ8" s="29"/>
      <c r="IK8" s="30"/>
      <c r="IL8" s="29"/>
      <c r="IM8" s="31"/>
      <c r="IN8" s="31"/>
      <c r="IO8" s="31"/>
      <c r="IP8" s="30"/>
      <c r="IQ8" s="30"/>
      <c r="IR8" s="29"/>
      <c r="IS8" s="30"/>
      <c r="IT8" s="29"/>
      <c r="IU8" s="31"/>
      <c r="IV8" s="31"/>
    </row>
    <row r="9" spans="1:256" ht="30">
      <c r="A9" s="40">
        <f t="shared" si="0"/>
        <v>6</v>
      </c>
      <c r="B9" s="248">
        <v>39</v>
      </c>
      <c r="C9" s="248" t="str">
        <f>VLOOKUP(B9,A!$A:$C,2,0)</f>
        <v>Racek 3</v>
      </c>
      <c r="D9" s="196" t="str">
        <f>VLOOKUP(B9,A!$A:$C,3,0)</f>
        <v>4. přístav</v>
      </c>
      <c r="E9" s="41">
        <v>4</v>
      </c>
      <c r="F9" s="41">
        <v>4</v>
      </c>
      <c r="G9" s="41">
        <v>10</v>
      </c>
      <c r="H9" s="165">
        <v>6</v>
      </c>
      <c r="I9" s="43">
        <v>10</v>
      </c>
      <c r="J9" s="43">
        <v>7</v>
      </c>
      <c r="K9" s="43">
        <v>0</v>
      </c>
      <c r="L9" s="43">
        <v>10</v>
      </c>
      <c r="M9" s="43">
        <v>12</v>
      </c>
      <c r="N9" s="44">
        <f t="shared" si="1"/>
        <v>63</v>
      </c>
      <c r="O9" s="117">
        <f t="shared" si="2"/>
        <v>3.9467592592592592E-3</v>
      </c>
      <c r="P9" s="3">
        <f t="shared" si="7"/>
        <v>13</v>
      </c>
      <c r="Q9" s="3">
        <f t="shared" si="8"/>
        <v>341.25</v>
      </c>
      <c r="R9" s="74">
        <f t="shared" si="4"/>
        <v>5.6875</v>
      </c>
      <c r="S9" s="75">
        <f t="shared" si="5"/>
        <v>5</v>
      </c>
      <c r="T9" s="74">
        <f t="shared" si="6"/>
        <v>41.25</v>
      </c>
      <c r="U9" s="75"/>
    </row>
    <row r="10" spans="1:256" ht="30">
      <c r="A10" s="40">
        <f t="shared" si="0"/>
        <v>8</v>
      </c>
      <c r="B10" s="248">
        <v>28</v>
      </c>
      <c r="C10" s="248" t="str">
        <f>VLOOKUP(B10,A!$A:$C,2,0)</f>
        <v>Želvičky</v>
      </c>
      <c r="D10" s="196" t="str">
        <f>VLOOKUP(B10,A!$A:$C,3,0)</f>
        <v>4. přístav</v>
      </c>
      <c r="E10" s="41">
        <v>4</v>
      </c>
      <c r="F10" s="41">
        <v>2</v>
      </c>
      <c r="G10" s="41">
        <v>11</v>
      </c>
      <c r="H10" s="165">
        <v>8</v>
      </c>
      <c r="I10" s="43">
        <v>12</v>
      </c>
      <c r="J10" s="43">
        <v>6</v>
      </c>
      <c r="K10" s="43">
        <v>0</v>
      </c>
      <c r="L10" s="43">
        <v>8</v>
      </c>
      <c r="M10" s="43">
        <v>9</v>
      </c>
      <c r="N10" s="44">
        <f t="shared" si="1"/>
        <v>60</v>
      </c>
      <c r="O10" s="117">
        <f t="shared" si="2"/>
        <v>4.8611111111111112E-3</v>
      </c>
      <c r="P10" s="3">
        <f t="shared" si="7"/>
        <v>16</v>
      </c>
      <c r="Q10" s="3">
        <f t="shared" si="8"/>
        <v>420</v>
      </c>
      <c r="R10" s="74">
        <f t="shared" si="4"/>
        <v>7</v>
      </c>
      <c r="S10" s="75">
        <f t="shared" si="5"/>
        <v>7</v>
      </c>
      <c r="T10" s="74">
        <f t="shared" si="6"/>
        <v>0</v>
      </c>
      <c r="U10" s="75"/>
      <c r="V10" s="29"/>
      <c r="W10" s="31"/>
      <c r="X10" s="31"/>
      <c r="Y10" s="31"/>
      <c r="Z10" s="30"/>
      <c r="AA10" s="30"/>
      <c r="AB10" s="29"/>
      <c r="AC10" s="30"/>
      <c r="AD10" s="29"/>
      <c r="AE10" s="31"/>
      <c r="AF10" s="31"/>
      <c r="AG10" s="31"/>
      <c r="AH10" s="30"/>
      <c r="AI10" s="30"/>
      <c r="AJ10" s="29"/>
      <c r="AK10" s="30"/>
      <c r="AL10" s="29"/>
      <c r="AM10" s="31"/>
      <c r="AN10" s="31"/>
      <c r="AO10" s="31"/>
      <c r="AP10" s="30"/>
      <c r="AQ10" s="30"/>
      <c r="AR10" s="29"/>
      <c r="AS10" s="30"/>
      <c r="AT10" s="29"/>
      <c r="AU10" s="31"/>
      <c r="AV10" s="31"/>
      <c r="AW10" s="31"/>
      <c r="AX10" s="30"/>
      <c r="AY10" s="30"/>
      <c r="AZ10" s="29"/>
      <c r="BA10" s="30"/>
      <c r="BB10" s="29"/>
      <c r="BC10" s="31"/>
      <c r="BD10" s="31"/>
      <c r="BE10" s="31"/>
      <c r="BF10" s="30"/>
      <c r="BG10" s="30"/>
      <c r="BH10" s="29"/>
      <c r="BI10" s="30"/>
      <c r="BJ10" s="29"/>
      <c r="BK10" s="31"/>
      <c r="BL10" s="31"/>
      <c r="BM10" s="31"/>
      <c r="BN10" s="30"/>
      <c r="BO10" s="30"/>
      <c r="BP10" s="29"/>
      <c r="BQ10" s="30"/>
      <c r="BR10" s="29"/>
      <c r="BS10" s="31"/>
      <c r="BT10" s="31"/>
      <c r="BU10" s="31"/>
      <c r="BV10" s="30"/>
      <c r="BW10" s="30"/>
      <c r="BX10" s="29"/>
      <c r="BY10" s="30"/>
      <c r="BZ10" s="29"/>
      <c r="CA10" s="31"/>
      <c r="CB10" s="31"/>
      <c r="CC10" s="31"/>
      <c r="CD10" s="30"/>
      <c r="CE10" s="30"/>
      <c r="CF10" s="29"/>
      <c r="CG10" s="30"/>
      <c r="CH10" s="29"/>
      <c r="CI10" s="31"/>
      <c r="CJ10" s="31"/>
      <c r="CK10" s="31"/>
      <c r="CL10" s="30"/>
      <c r="CM10" s="30"/>
      <c r="CN10" s="29"/>
      <c r="CO10" s="30"/>
      <c r="CP10" s="29"/>
      <c r="CQ10" s="31"/>
      <c r="CR10" s="31"/>
      <c r="CS10" s="31"/>
      <c r="CT10" s="30"/>
      <c r="CU10" s="30"/>
      <c r="CV10" s="29"/>
      <c r="CW10" s="30"/>
      <c r="CX10" s="29"/>
      <c r="CY10" s="31"/>
      <c r="CZ10" s="31"/>
      <c r="DA10" s="31"/>
      <c r="DB10" s="30"/>
      <c r="DC10" s="30"/>
      <c r="DD10" s="29"/>
      <c r="DE10" s="30"/>
      <c r="DF10" s="29"/>
      <c r="DG10" s="31"/>
      <c r="DH10" s="31"/>
      <c r="DI10" s="31"/>
      <c r="DJ10" s="30"/>
      <c r="DK10" s="30"/>
      <c r="DL10" s="29"/>
      <c r="DM10" s="30"/>
      <c r="DN10" s="29"/>
      <c r="DO10" s="31"/>
      <c r="DP10" s="31"/>
      <c r="DQ10" s="31"/>
      <c r="DR10" s="30"/>
      <c r="DS10" s="30"/>
      <c r="DT10" s="29"/>
      <c r="DU10" s="30"/>
      <c r="DV10" s="29"/>
      <c r="DW10" s="31"/>
      <c r="DX10" s="31"/>
      <c r="DY10" s="31"/>
      <c r="DZ10" s="30"/>
      <c r="EA10" s="30"/>
      <c r="EB10" s="29"/>
      <c r="EC10" s="30"/>
      <c r="ED10" s="29"/>
      <c r="EE10" s="31"/>
      <c r="EF10" s="31"/>
      <c r="EG10" s="31"/>
      <c r="EH10" s="30"/>
      <c r="EI10" s="30"/>
      <c r="EJ10" s="29"/>
      <c r="EK10" s="30"/>
      <c r="EL10" s="29"/>
      <c r="EM10" s="31"/>
      <c r="EN10" s="31"/>
      <c r="EO10" s="31"/>
      <c r="EP10" s="30"/>
      <c r="EQ10" s="30"/>
      <c r="ER10" s="29"/>
      <c r="ES10" s="30"/>
      <c r="ET10" s="29"/>
      <c r="EU10" s="31"/>
      <c r="EV10" s="31"/>
      <c r="EW10" s="31"/>
      <c r="EX10" s="30"/>
      <c r="EY10" s="30"/>
      <c r="EZ10" s="29"/>
      <c r="FA10" s="30"/>
      <c r="FB10" s="29"/>
      <c r="FC10" s="31"/>
      <c r="FD10" s="31"/>
      <c r="FE10" s="31"/>
      <c r="FF10" s="30"/>
      <c r="FG10" s="30"/>
      <c r="FH10" s="29"/>
      <c r="FI10" s="30"/>
      <c r="FJ10" s="29"/>
      <c r="FK10" s="31"/>
      <c r="FL10" s="31"/>
      <c r="FM10" s="31"/>
      <c r="FN10" s="30"/>
      <c r="FO10" s="30"/>
      <c r="FP10" s="29"/>
      <c r="FQ10" s="30"/>
      <c r="FR10" s="29"/>
      <c r="FS10" s="31"/>
      <c r="FT10" s="31"/>
      <c r="FU10" s="31"/>
      <c r="FV10" s="30"/>
      <c r="FW10" s="30"/>
      <c r="FX10" s="29"/>
      <c r="FY10" s="30"/>
      <c r="FZ10" s="29"/>
      <c r="GA10" s="31"/>
      <c r="GB10" s="31"/>
      <c r="GC10" s="31"/>
      <c r="GD10" s="30"/>
      <c r="GE10" s="30"/>
      <c r="GF10" s="29"/>
      <c r="GG10" s="30"/>
      <c r="GH10" s="29"/>
      <c r="GI10" s="31"/>
      <c r="GJ10" s="31"/>
      <c r="GK10" s="31"/>
      <c r="GL10" s="30"/>
      <c r="GM10" s="30"/>
      <c r="GN10" s="29"/>
      <c r="GO10" s="30"/>
      <c r="GP10" s="29"/>
      <c r="GQ10" s="31"/>
      <c r="GR10" s="31"/>
      <c r="GS10" s="31"/>
      <c r="GT10" s="30"/>
      <c r="GU10" s="30"/>
      <c r="GV10" s="29"/>
      <c r="GW10" s="30"/>
      <c r="GX10" s="29"/>
      <c r="GY10" s="31"/>
      <c r="GZ10" s="31"/>
      <c r="HA10" s="31"/>
      <c r="HB10" s="30"/>
      <c r="HC10" s="30"/>
      <c r="HD10" s="29"/>
      <c r="HE10" s="30"/>
      <c r="HF10" s="29"/>
      <c r="HG10" s="31"/>
      <c r="HH10" s="31"/>
      <c r="HI10" s="31"/>
      <c r="HJ10" s="30"/>
      <c r="HK10" s="30"/>
      <c r="HL10" s="29"/>
      <c r="HM10" s="30"/>
      <c r="HN10" s="29"/>
      <c r="HO10" s="31"/>
      <c r="HP10" s="31"/>
      <c r="HQ10" s="31"/>
      <c r="HR10" s="30"/>
      <c r="HS10" s="30"/>
      <c r="HT10" s="29"/>
      <c r="HU10" s="30"/>
      <c r="HV10" s="29"/>
      <c r="HW10" s="31"/>
      <c r="HX10" s="31"/>
      <c r="HY10" s="31"/>
      <c r="HZ10" s="30"/>
      <c r="IA10" s="30"/>
      <c r="IB10" s="29"/>
      <c r="IC10" s="30"/>
      <c r="ID10" s="29"/>
      <c r="IE10" s="31"/>
      <c r="IF10" s="31"/>
      <c r="IG10" s="31"/>
      <c r="IH10" s="30"/>
      <c r="II10" s="30"/>
      <c r="IJ10" s="29"/>
      <c r="IK10" s="30"/>
      <c r="IL10" s="29"/>
      <c r="IM10" s="31"/>
      <c r="IN10" s="31"/>
      <c r="IO10" s="31"/>
      <c r="IP10" s="30"/>
      <c r="IQ10" s="30"/>
      <c r="IR10" s="29"/>
      <c r="IS10" s="30"/>
      <c r="IT10" s="29"/>
      <c r="IU10" s="31"/>
      <c r="IV10" s="31"/>
    </row>
    <row r="11" spans="1:256" ht="30">
      <c r="A11" s="40">
        <f t="shared" si="0"/>
        <v>8</v>
      </c>
      <c r="B11" s="248">
        <v>30</v>
      </c>
      <c r="C11" s="248" t="str">
        <f>VLOOKUP(B11,A!$A:$C,2,0)</f>
        <v>Pravěké pádlo</v>
      </c>
      <c r="D11" s="196" t="str">
        <f>VLOOKUP(B11,A!$A:$C,3,0)</f>
        <v>VTO Regenti</v>
      </c>
      <c r="E11" s="41">
        <v>4</v>
      </c>
      <c r="F11" s="41">
        <v>0</v>
      </c>
      <c r="G11" s="41">
        <v>11</v>
      </c>
      <c r="H11" s="165">
        <v>8</v>
      </c>
      <c r="I11" s="43">
        <v>10</v>
      </c>
      <c r="J11" s="43">
        <v>5</v>
      </c>
      <c r="K11" s="43">
        <v>0</v>
      </c>
      <c r="L11" s="43">
        <v>10</v>
      </c>
      <c r="M11" s="43">
        <v>12</v>
      </c>
      <c r="N11" s="44">
        <f t="shared" si="1"/>
        <v>60</v>
      </c>
      <c r="O11" s="117">
        <f t="shared" si="2"/>
        <v>4.8611111111111112E-3</v>
      </c>
      <c r="P11" s="3">
        <f t="shared" si="7"/>
        <v>16</v>
      </c>
      <c r="Q11" s="3">
        <f t="shared" si="8"/>
        <v>420</v>
      </c>
      <c r="R11" s="74">
        <f t="shared" si="4"/>
        <v>7</v>
      </c>
      <c r="S11" s="75">
        <f t="shared" si="5"/>
        <v>7</v>
      </c>
      <c r="T11" s="74">
        <f t="shared" si="6"/>
        <v>0</v>
      </c>
      <c r="U11" s="75"/>
      <c r="V11" s="29"/>
      <c r="W11" s="31"/>
      <c r="X11" s="31"/>
      <c r="Y11" s="31"/>
      <c r="Z11" s="30"/>
      <c r="AA11" s="30"/>
      <c r="AB11" s="29"/>
      <c r="AC11" s="30"/>
      <c r="AD11" s="29"/>
      <c r="AE11" s="31"/>
      <c r="AF11" s="31"/>
      <c r="AG11" s="31"/>
      <c r="AH11" s="30"/>
      <c r="AI11" s="30"/>
      <c r="AJ11" s="29"/>
      <c r="AK11" s="30"/>
      <c r="AL11" s="29"/>
      <c r="AM11" s="31"/>
      <c r="AN11" s="31"/>
      <c r="AO11" s="31"/>
      <c r="AP11" s="30"/>
      <c r="AQ11" s="30"/>
      <c r="AR11" s="29"/>
      <c r="AS11" s="30"/>
      <c r="AT11" s="29"/>
      <c r="AU11" s="31"/>
      <c r="AV11" s="31"/>
      <c r="AW11" s="31"/>
      <c r="AX11" s="30"/>
      <c r="AY11" s="30"/>
      <c r="AZ11" s="29"/>
      <c r="BA11" s="30"/>
      <c r="BB11" s="29"/>
      <c r="BC11" s="31"/>
      <c r="BD11" s="31"/>
      <c r="BE11" s="31"/>
      <c r="BF11" s="30"/>
      <c r="BG11" s="30"/>
      <c r="BH11" s="29"/>
      <c r="BI11" s="30"/>
      <c r="BJ11" s="29"/>
      <c r="BK11" s="31"/>
      <c r="BL11" s="31"/>
      <c r="BM11" s="31"/>
      <c r="BN11" s="30"/>
      <c r="BO11" s="30"/>
      <c r="BP11" s="29"/>
      <c r="BQ11" s="30"/>
      <c r="BR11" s="29"/>
      <c r="BS11" s="31"/>
      <c r="BT11" s="31"/>
      <c r="BU11" s="31"/>
      <c r="BV11" s="30"/>
      <c r="BW11" s="30"/>
      <c r="BX11" s="29"/>
      <c r="BY11" s="30"/>
      <c r="BZ11" s="29"/>
      <c r="CA11" s="31"/>
      <c r="CB11" s="31"/>
      <c r="CC11" s="31"/>
      <c r="CD11" s="30"/>
      <c r="CE11" s="30"/>
      <c r="CF11" s="29"/>
      <c r="CG11" s="30"/>
      <c r="CH11" s="29"/>
      <c r="CI11" s="31"/>
      <c r="CJ11" s="31"/>
      <c r="CK11" s="31"/>
      <c r="CL11" s="30"/>
      <c r="CM11" s="30"/>
      <c r="CN11" s="29"/>
      <c r="CO11" s="30"/>
      <c r="CP11" s="29"/>
      <c r="CQ11" s="31"/>
      <c r="CR11" s="31"/>
      <c r="CS11" s="31"/>
      <c r="CT11" s="30"/>
      <c r="CU11" s="30"/>
      <c r="CV11" s="29"/>
      <c r="CW11" s="30"/>
      <c r="CX11" s="29"/>
      <c r="CY11" s="31"/>
      <c r="CZ11" s="31"/>
      <c r="DA11" s="31"/>
      <c r="DB11" s="30"/>
      <c r="DC11" s="30"/>
      <c r="DD11" s="29"/>
      <c r="DE11" s="30"/>
      <c r="DF11" s="29"/>
      <c r="DG11" s="31"/>
      <c r="DH11" s="31"/>
      <c r="DI11" s="31"/>
      <c r="DJ11" s="30"/>
      <c r="DK11" s="30"/>
      <c r="DL11" s="29"/>
      <c r="DM11" s="30"/>
      <c r="DN11" s="29"/>
      <c r="DO11" s="31"/>
      <c r="DP11" s="31"/>
      <c r="DQ11" s="31"/>
      <c r="DR11" s="30"/>
      <c r="DS11" s="30"/>
      <c r="DT11" s="29"/>
      <c r="DU11" s="30"/>
      <c r="DV11" s="29"/>
      <c r="DW11" s="31"/>
      <c r="DX11" s="31"/>
      <c r="DY11" s="31"/>
      <c r="DZ11" s="30"/>
      <c r="EA11" s="30"/>
      <c r="EB11" s="29"/>
      <c r="EC11" s="30"/>
      <c r="ED11" s="29"/>
      <c r="EE11" s="31"/>
      <c r="EF11" s="31"/>
      <c r="EG11" s="31"/>
      <c r="EH11" s="30"/>
      <c r="EI11" s="30"/>
      <c r="EJ11" s="29"/>
      <c r="EK11" s="30"/>
      <c r="EL11" s="29"/>
      <c r="EM11" s="31"/>
      <c r="EN11" s="31"/>
      <c r="EO11" s="31"/>
      <c r="EP11" s="30"/>
      <c r="EQ11" s="30"/>
      <c r="ER11" s="29"/>
      <c r="ES11" s="30"/>
      <c r="ET11" s="29"/>
      <c r="EU11" s="31"/>
      <c r="EV11" s="31"/>
      <c r="EW11" s="31"/>
      <c r="EX11" s="30"/>
      <c r="EY11" s="30"/>
      <c r="EZ11" s="29"/>
      <c r="FA11" s="30"/>
      <c r="FB11" s="29"/>
      <c r="FC11" s="31"/>
      <c r="FD11" s="31"/>
      <c r="FE11" s="31"/>
      <c r="FF11" s="30"/>
      <c r="FG11" s="30"/>
      <c r="FH11" s="29"/>
      <c r="FI11" s="30"/>
      <c r="FJ11" s="29"/>
      <c r="FK11" s="31"/>
      <c r="FL11" s="31"/>
      <c r="FM11" s="31"/>
      <c r="FN11" s="30"/>
      <c r="FO11" s="30"/>
      <c r="FP11" s="29"/>
      <c r="FQ11" s="30"/>
      <c r="FR11" s="29"/>
      <c r="FS11" s="31"/>
      <c r="FT11" s="31"/>
      <c r="FU11" s="31"/>
      <c r="FV11" s="30"/>
      <c r="FW11" s="30"/>
      <c r="FX11" s="29"/>
      <c r="FY11" s="30"/>
      <c r="FZ11" s="29"/>
      <c r="GA11" s="31"/>
      <c r="GB11" s="31"/>
      <c r="GC11" s="31"/>
      <c r="GD11" s="30"/>
      <c r="GE11" s="30"/>
      <c r="GF11" s="29"/>
      <c r="GG11" s="30"/>
      <c r="GH11" s="29"/>
      <c r="GI11" s="31"/>
      <c r="GJ11" s="31"/>
      <c r="GK11" s="31"/>
      <c r="GL11" s="30"/>
      <c r="GM11" s="30"/>
      <c r="GN11" s="29"/>
      <c r="GO11" s="30"/>
      <c r="GP11" s="29"/>
      <c r="GQ11" s="31"/>
      <c r="GR11" s="31"/>
      <c r="GS11" s="31"/>
      <c r="GT11" s="30"/>
      <c r="GU11" s="30"/>
      <c r="GV11" s="29"/>
      <c r="GW11" s="30"/>
      <c r="GX11" s="29"/>
      <c r="GY11" s="31"/>
      <c r="GZ11" s="31"/>
      <c r="HA11" s="31"/>
      <c r="HB11" s="30"/>
      <c r="HC11" s="30"/>
      <c r="HD11" s="29"/>
      <c r="HE11" s="30"/>
      <c r="HF11" s="29"/>
      <c r="HG11" s="31"/>
      <c r="HH11" s="31"/>
      <c r="HI11" s="31"/>
      <c r="HJ11" s="30"/>
      <c r="HK11" s="30"/>
      <c r="HL11" s="29"/>
      <c r="HM11" s="30"/>
      <c r="HN11" s="29"/>
      <c r="HO11" s="31"/>
      <c r="HP11" s="31"/>
      <c r="HQ11" s="31"/>
      <c r="HR11" s="30"/>
      <c r="HS11" s="30"/>
      <c r="HT11" s="29"/>
      <c r="HU11" s="30"/>
      <c r="HV11" s="29"/>
      <c r="HW11" s="31"/>
      <c r="HX11" s="31"/>
      <c r="HY11" s="31"/>
      <c r="HZ11" s="30"/>
      <c r="IA11" s="30"/>
      <c r="IB11" s="29"/>
      <c r="IC11" s="30"/>
      <c r="ID11" s="29"/>
      <c r="IE11" s="31"/>
      <c r="IF11" s="31"/>
      <c r="IG11" s="31"/>
      <c r="IH11" s="30"/>
      <c r="II11" s="30"/>
      <c r="IJ11" s="29"/>
      <c r="IK11" s="30"/>
      <c r="IL11" s="29"/>
      <c r="IM11" s="31"/>
      <c r="IN11" s="31"/>
      <c r="IO11" s="31"/>
      <c r="IP11" s="30"/>
      <c r="IQ11" s="30"/>
      <c r="IR11" s="29"/>
      <c r="IS11" s="30"/>
      <c r="IT11" s="29"/>
      <c r="IU11" s="31"/>
      <c r="IV11" s="31"/>
    </row>
    <row r="12" spans="1:256" s="6" customFormat="1" ht="30">
      <c r="A12" s="40">
        <f t="shared" si="0"/>
        <v>10</v>
      </c>
      <c r="B12" s="248">
        <v>27</v>
      </c>
      <c r="C12" s="248" t="str">
        <f>VLOOKUP(B12,A!$A:$C,2,0)</f>
        <v>Racek 1</v>
      </c>
      <c r="D12" s="196" t="str">
        <f>VLOOKUP(B12,A!$A:$C,3,0)</f>
        <v>4. přístav</v>
      </c>
      <c r="E12" s="115">
        <v>5</v>
      </c>
      <c r="F12" s="115">
        <v>2</v>
      </c>
      <c r="G12" s="115">
        <v>11</v>
      </c>
      <c r="H12" s="166">
        <v>8</v>
      </c>
      <c r="I12" s="116">
        <v>8</v>
      </c>
      <c r="J12" s="116">
        <v>4</v>
      </c>
      <c r="K12" s="116">
        <v>3</v>
      </c>
      <c r="L12" s="116">
        <v>11</v>
      </c>
      <c r="M12" s="43">
        <v>6</v>
      </c>
      <c r="N12" s="44">
        <f t="shared" si="1"/>
        <v>58</v>
      </c>
      <c r="O12" s="117">
        <f t="shared" si="2"/>
        <v>5.4629629629629637E-3</v>
      </c>
      <c r="P12" s="3">
        <f t="shared" si="7"/>
        <v>18</v>
      </c>
      <c r="Q12" s="3">
        <f t="shared" si="8"/>
        <v>472.5</v>
      </c>
      <c r="R12" s="74">
        <f t="shared" si="4"/>
        <v>7.875</v>
      </c>
      <c r="S12" s="75">
        <f t="shared" si="5"/>
        <v>7</v>
      </c>
      <c r="T12" s="74">
        <f t="shared" si="6"/>
        <v>52.5</v>
      </c>
      <c r="U12" s="75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ht="30">
      <c r="A13" s="40">
        <f t="shared" si="0"/>
        <v>11</v>
      </c>
      <c r="B13" s="248">
        <v>25</v>
      </c>
      <c r="C13" s="248" t="str">
        <f>VLOOKUP(B13,A!$A:$C,2,0)</f>
        <v>Dráček a 3 princezny</v>
      </c>
      <c r="D13" s="277" t="str">
        <f>VLOOKUP(B13,A!$A:$C,3,0)</f>
        <v>Mokro,Vydry,Tygři</v>
      </c>
      <c r="E13" s="41">
        <v>3</v>
      </c>
      <c r="F13" s="41">
        <v>0</v>
      </c>
      <c r="G13" s="41">
        <v>12</v>
      </c>
      <c r="H13" s="165">
        <v>6</v>
      </c>
      <c r="I13" s="41">
        <v>12</v>
      </c>
      <c r="J13" s="41">
        <v>4</v>
      </c>
      <c r="K13" s="41">
        <v>0</v>
      </c>
      <c r="L13" s="41">
        <v>12</v>
      </c>
      <c r="M13" s="43">
        <v>6</v>
      </c>
      <c r="N13" s="44">
        <f t="shared" si="1"/>
        <v>55</v>
      </c>
      <c r="O13" s="117">
        <f t="shared" si="2"/>
        <v>6.3773148148148148E-3</v>
      </c>
      <c r="P13" s="3">
        <f t="shared" si="7"/>
        <v>21</v>
      </c>
      <c r="Q13" s="3">
        <f t="shared" si="8"/>
        <v>551.25</v>
      </c>
      <c r="R13" s="74">
        <f t="shared" si="4"/>
        <v>9.1875</v>
      </c>
      <c r="S13" s="75">
        <f t="shared" si="5"/>
        <v>9</v>
      </c>
      <c r="T13" s="74">
        <f t="shared" si="6"/>
        <v>11.25</v>
      </c>
      <c r="U13" s="75"/>
      <c r="V13" s="29"/>
      <c r="W13" s="31"/>
      <c r="X13" s="31"/>
      <c r="Y13" s="31"/>
      <c r="Z13" s="30"/>
      <c r="AA13" s="30"/>
      <c r="AB13" s="29"/>
      <c r="AC13" s="30"/>
      <c r="AD13" s="29"/>
      <c r="AE13" s="31"/>
      <c r="AF13" s="31"/>
      <c r="AG13" s="31"/>
      <c r="AH13" s="30"/>
      <c r="AI13" s="30"/>
      <c r="AJ13" s="29"/>
      <c r="AK13" s="30"/>
      <c r="AL13" s="29"/>
      <c r="AM13" s="31"/>
      <c r="AN13" s="31"/>
      <c r="AO13" s="31"/>
      <c r="AP13" s="30"/>
      <c r="AQ13" s="30"/>
      <c r="AR13" s="29"/>
      <c r="AS13" s="30"/>
      <c r="AT13" s="29"/>
      <c r="AU13" s="31"/>
      <c r="AV13" s="31"/>
      <c r="AW13" s="31"/>
      <c r="AX13" s="30"/>
      <c r="AY13" s="30"/>
      <c r="AZ13" s="29"/>
      <c r="BA13" s="30"/>
      <c r="BB13" s="29"/>
      <c r="BC13" s="31"/>
      <c r="BD13" s="31"/>
      <c r="BE13" s="31"/>
      <c r="BF13" s="30"/>
      <c r="BG13" s="30"/>
      <c r="BH13" s="29"/>
      <c r="BI13" s="30"/>
      <c r="BJ13" s="29"/>
      <c r="BK13" s="31"/>
      <c r="BL13" s="31"/>
      <c r="BM13" s="31"/>
      <c r="BN13" s="30"/>
      <c r="BO13" s="30"/>
      <c r="BP13" s="29"/>
      <c r="BQ13" s="30"/>
      <c r="BR13" s="29"/>
      <c r="BS13" s="31"/>
      <c r="BT13" s="31"/>
      <c r="BU13" s="31"/>
      <c r="BV13" s="30"/>
      <c r="BW13" s="30"/>
      <c r="BX13" s="29"/>
      <c r="BY13" s="30"/>
      <c r="BZ13" s="29"/>
      <c r="CA13" s="31"/>
      <c r="CB13" s="31"/>
      <c r="CC13" s="31"/>
      <c r="CD13" s="30"/>
      <c r="CE13" s="30"/>
      <c r="CF13" s="29"/>
      <c r="CG13" s="30"/>
      <c r="CH13" s="29"/>
      <c r="CI13" s="31"/>
      <c r="CJ13" s="31"/>
      <c r="CK13" s="31"/>
      <c r="CL13" s="30"/>
      <c r="CM13" s="30"/>
      <c r="CN13" s="29"/>
      <c r="CO13" s="30"/>
      <c r="CP13" s="29"/>
      <c r="CQ13" s="31"/>
      <c r="CR13" s="31"/>
      <c r="CS13" s="31"/>
      <c r="CT13" s="30"/>
      <c r="CU13" s="30"/>
      <c r="CV13" s="29"/>
      <c r="CW13" s="30"/>
      <c r="CX13" s="29"/>
      <c r="CY13" s="31"/>
      <c r="CZ13" s="31"/>
      <c r="DA13" s="31"/>
      <c r="DB13" s="30"/>
      <c r="DC13" s="30"/>
      <c r="DD13" s="29"/>
      <c r="DE13" s="30"/>
      <c r="DF13" s="29"/>
      <c r="DG13" s="31"/>
      <c r="DH13" s="31"/>
      <c r="DI13" s="31"/>
      <c r="DJ13" s="30"/>
      <c r="DK13" s="30"/>
      <c r="DL13" s="29"/>
      <c r="DM13" s="30"/>
      <c r="DN13" s="29"/>
      <c r="DO13" s="31"/>
      <c r="DP13" s="31"/>
      <c r="DQ13" s="31"/>
      <c r="DR13" s="30"/>
      <c r="DS13" s="30"/>
      <c r="DT13" s="29"/>
      <c r="DU13" s="30"/>
      <c r="DV13" s="29"/>
      <c r="DW13" s="31"/>
      <c r="DX13" s="31"/>
      <c r="DY13" s="31"/>
      <c r="DZ13" s="30"/>
      <c r="EA13" s="30"/>
      <c r="EB13" s="29"/>
      <c r="EC13" s="30"/>
      <c r="ED13" s="29"/>
      <c r="EE13" s="31"/>
      <c r="EF13" s="31"/>
      <c r="EG13" s="31"/>
      <c r="EH13" s="30"/>
      <c r="EI13" s="30"/>
      <c r="EJ13" s="29"/>
      <c r="EK13" s="30"/>
      <c r="EL13" s="29"/>
      <c r="EM13" s="31"/>
      <c r="EN13" s="31"/>
      <c r="EO13" s="31"/>
      <c r="EP13" s="30"/>
      <c r="EQ13" s="30"/>
      <c r="ER13" s="29"/>
      <c r="ES13" s="30"/>
      <c r="ET13" s="29"/>
      <c r="EU13" s="31"/>
      <c r="EV13" s="31"/>
      <c r="EW13" s="31"/>
      <c r="EX13" s="30"/>
      <c r="EY13" s="30"/>
      <c r="EZ13" s="29"/>
      <c r="FA13" s="30"/>
      <c r="FB13" s="29"/>
      <c r="FC13" s="31"/>
      <c r="FD13" s="31"/>
      <c r="FE13" s="31"/>
      <c r="FF13" s="30"/>
      <c r="FG13" s="30"/>
      <c r="FH13" s="29"/>
      <c r="FI13" s="30"/>
      <c r="FJ13" s="29"/>
      <c r="FK13" s="31"/>
      <c r="FL13" s="31"/>
      <c r="FM13" s="31"/>
      <c r="FN13" s="30"/>
      <c r="FO13" s="30"/>
      <c r="FP13" s="29"/>
      <c r="FQ13" s="30"/>
      <c r="FR13" s="29"/>
      <c r="FS13" s="31"/>
      <c r="FT13" s="31"/>
      <c r="FU13" s="31"/>
      <c r="FV13" s="30"/>
      <c r="FW13" s="30"/>
      <c r="FX13" s="29"/>
      <c r="FY13" s="30"/>
      <c r="FZ13" s="29"/>
      <c r="GA13" s="31"/>
      <c r="GB13" s="31"/>
      <c r="GC13" s="31"/>
      <c r="GD13" s="30"/>
      <c r="GE13" s="30"/>
      <c r="GF13" s="29"/>
      <c r="GG13" s="30"/>
      <c r="GH13" s="29"/>
      <c r="GI13" s="31"/>
      <c r="GJ13" s="31"/>
      <c r="GK13" s="31"/>
      <c r="GL13" s="30"/>
      <c r="GM13" s="30"/>
      <c r="GN13" s="29"/>
      <c r="GO13" s="30"/>
      <c r="GP13" s="29"/>
      <c r="GQ13" s="31"/>
      <c r="GR13" s="31"/>
      <c r="GS13" s="31"/>
      <c r="GT13" s="30"/>
      <c r="GU13" s="30"/>
      <c r="GV13" s="29"/>
      <c r="GW13" s="30"/>
      <c r="GX13" s="29"/>
      <c r="GY13" s="31"/>
      <c r="GZ13" s="31"/>
      <c r="HA13" s="31"/>
      <c r="HB13" s="30"/>
      <c r="HC13" s="30"/>
      <c r="HD13" s="29"/>
      <c r="HE13" s="30"/>
      <c r="HF13" s="29"/>
      <c r="HG13" s="31"/>
      <c r="HH13" s="31"/>
      <c r="HI13" s="31"/>
      <c r="HJ13" s="30"/>
      <c r="HK13" s="30"/>
      <c r="HL13" s="29"/>
      <c r="HM13" s="30"/>
      <c r="HN13" s="29"/>
      <c r="HO13" s="31"/>
      <c r="HP13" s="31"/>
      <c r="HQ13" s="31"/>
      <c r="HR13" s="30"/>
      <c r="HS13" s="30"/>
      <c r="HT13" s="29"/>
      <c r="HU13" s="30"/>
      <c r="HV13" s="29"/>
      <c r="HW13" s="31"/>
      <c r="HX13" s="31"/>
      <c r="HY13" s="31"/>
      <c r="HZ13" s="30"/>
      <c r="IA13" s="30"/>
      <c r="IB13" s="29"/>
      <c r="IC13" s="30"/>
      <c r="ID13" s="29"/>
      <c r="IE13" s="31"/>
      <c r="IF13" s="31"/>
      <c r="IG13" s="31"/>
      <c r="IH13" s="30"/>
      <c r="II13" s="30"/>
      <c r="IJ13" s="29"/>
      <c r="IK13" s="30"/>
      <c r="IL13" s="29"/>
      <c r="IM13" s="31"/>
      <c r="IN13" s="31"/>
      <c r="IO13" s="31"/>
      <c r="IP13" s="30"/>
      <c r="IQ13" s="30"/>
      <c r="IR13" s="29"/>
      <c r="IS13" s="30"/>
      <c r="IT13" s="29"/>
      <c r="IU13" s="31"/>
      <c r="IV13" s="31"/>
    </row>
    <row r="14" spans="1:256" s="6" customFormat="1" ht="30">
      <c r="A14" s="40">
        <f t="shared" si="0"/>
        <v>12</v>
      </c>
      <c r="B14" s="248">
        <v>23</v>
      </c>
      <c r="C14" s="248" t="str">
        <f>VLOOKUP(B14,A!$A:$C,2,0)</f>
        <v>Vlhký pyškůtek</v>
      </c>
      <c r="D14" s="196" t="str">
        <f>VLOOKUP(B14,A!$A:$C,3,0)</f>
        <v>VTO Tygři</v>
      </c>
      <c r="E14" s="41">
        <v>4</v>
      </c>
      <c r="F14" s="41">
        <v>0</v>
      </c>
      <c r="G14" s="41">
        <v>9</v>
      </c>
      <c r="H14" s="165">
        <v>8</v>
      </c>
      <c r="I14" s="41">
        <v>11</v>
      </c>
      <c r="J14" s="41">
        <v>8</v>
      </c>
      <c r="K14" s="41">
        <v>0</v>
      </c>
      <c r="L14" s="41">
        <v>11</v>
      </c>
      <c r="M14" s="43">
        <v>3</v>
      </c>
      <c r="N14" s="44">
        <f t="shared" si="1"/>
        <v>54</v>
      </c>
      <c r="O14" s="117">
        <f t="shared" si="2"/>
        <v>6.6782407407407415E-3</v>
      </c>
      <c r="P14" s="3">
        <f t="shared" si="7"/>
        <v>22</v>
      </c>
      <c r="Q14" s="3">
        <f t="shared" si="8"/>
        <v>577.5</v>
      </c>
      <c r="R14" s="74">
        <f t="shared" si="4"/>
        <v>9.625</v>
      </c>
      <c r="S14" s="75">
        <f t="shared" si="5"/>
        <v>9</v>
      </c>
      <c r="T14" s="74">
        <f t="shared" si="6"/>
        <v>37.5</v>
      </c>
      <c r="U14" s="7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6" customFormat="1" ht="30">
      <c r="A15" s="40">
        <f t="shared" si="0"/>
        <v>13</v>
      </c>
      <c r="B15" s="248">
        <v>29</v>
      </c>
      <c r="C15" s="248" t="str">
        <f>VLOOKUP(B15,A!$A:$C,2,0)</f>
        <v>Ohnivé šípy</v>
      </c>
      <c r="D15" s="196" t="str">
        <f>VLOOKUP(B15,A!$A:$C,3,0)</f>
        <v>4. přístav Bobři</v>
      </c>
      <c r="E15" s="41">
        <v>3</v>
      </c>
      <c r="F15" s="41">
        <v>0</v>
      </c>
      <c r="G15" s="41">
        <v>3</v>
      </c>
      <c r="H15" s="165">
        <v>8</v>
      </c>
      <c r="I15" s="41">
        <v>9</v>
      </c>
      <c r="J15" s="41">
        <v>4</v>
      </c>
      <c r="K15" s="41">
        <v>3</v>
      </c>
      <c r="L15" s="41">
        <v>11</v>
      </c>
      <c r="M15" s="43">
        <v>12</v>
      </c>
      <c r="N15" s="44">
        <f t="shared" si="1"/>
        <v>53</v>
      </c>
      <c r="O15" s="117">
        <f t="shared" si="2"/>
        <v>6.9791666666666674E-3</v>
      </c>
      <c r="P15" s="3">
        <f t="shared" si="7"/>
        <v>23</v>
      </c>
      <c r="Q15" s="3">
        <f t="shared" si="8"/>
        <v>603.75</v>
      </c>
      <c r="R15" s="74">
        <f t="shared" si="4"/>
        <v>10.0625</v>
      </c>
      <c r="S15" s="75">
        <f t="shared" si="5"/>
        <v>10</v>
      </c>
      <c r="T15" s="74">
        <f t="shared" si="6"/>
        <v>3.75</v>
      </c>
      <c r="U15" s="75"/>
      <c r="V15" s="29"/>
      <c r="W15" s="31"/>
      <c r="X15" s="31"/>
      <c r="Y15" s="31"/>
      <c r="Z15" s="30"/>
      <c r="AA15" s="30"/>
      <c r="AB15" s="29"/>
      <c r="AC15" s="30"/>
      <c r="AD15" s="29"/>
      <c r="AE15" s="31"/>
      <c r="AF15" s="31"/>
      <c r="AG15" s="31"/>
      <c r="AH15" s="30"/>
      <c r="AI15" s="30"/>
      <c r="AJ15" s="29"/>
      <c r="AK15" s="30"/>
      <c r="AL15" s="29"/>
      <c r="AM15" s="31"/>
      <c r="AN15" s="31"/>
      <c r="AO15" s="31"/>
      <c r="AP15" s="30"/>
      <c r="AQ15" s="30"/>
      <c r="AR15" s="29"/>
      <c r="AS15" s="30"/>
      <c r="AT15" s="29"/>
      <c r="AU15" s="31"/>
      <c r="AV15" s="31"/>
      <c r="AW15" s="31"/>
      <c r="AX15" s="30"/>
      <c r="AY15" s="30"/>
      <c r="AZ15" s="29"/>
      <c r="BA15" s="30"/>
      <c r="BB15" s="29"/>
      <c r="BC15" s="31"/>
      <c r="BD15" s="31"/>
      <c r="BE15" s="31"/>
      <c r="BF15" s="30"/>
      <c r="BG15" s="30"/>
      <c r="BH15" s="29"/>
      <c r="BI15" s="30"/>
      <c r="BJ15" s="29"/>
      <c r="BK15" s="31"/>
      <c r="BL15" s="31"/>
      <c r="BM15" s="31"/>
      <c r="BN15" s="30"/>
      <c r="BO15" s="30"/>
      <c r="BP15" s="29"/>
      <c r="BQ15" s="30"/>
      <c r="BR15" s="29"/>
      <c r="BS15" s="31"/>
      <c r="BT15" s="31"/>
      <c r="BU15" s="31"/>
      <c r="BV15" s="30"/>
      <c r="BW15" s="30"/>
      <c r="BX15" s="29"/>
      <c r="BY15" s="30"/>
      <c r="BZ15" s="29"/>
      <c r="CA15" s="31"/>
      <c r="CB15" s="31"/>
      <c r="CC15" s="31"/>
      <c r="CD15" s="30"/>
      <c r="CE15" s="30"/>
      <c r="CF15" s="29"/>
      <c r="CG15" s="30"/>
      <c r="CH15" s="29"/>
      <c r="CI15" s="31"/>
      <c r="CJ15" s="31"/>
      <c r="CK15" s="31"/>
      <c r="CL15" s="30"/>
      <c r="CM15" s="30"/>
      <c r="CN15" s="29"/>
      <c r="CO15" s="30"/>
      <c r="CP15" s="29"/>
      <c r="CQ15" s="31"/>
      <c r="CR15" s="31"/>
      <c r="CS15" s="31"/>
      <c r="CT15" s="30"/>
      <c r="CU15" s="30"/>
      <c r="CV15" s="29"/>
      <c r="CW15" s="30"/>
      <c r="CX15" s="29"/>
      <c r="CY15" s="31"/>
      <c r="CZ15" s="31"/>
      <c r="DA15" s="31"/>
      <c r="DB15" s="30"/>
      <c r="DC15" s="30"/>
      <c r="DD15" s="29"/>
      <c r="DE15" s="30"/>
      <c r="DF15" s="29"/>
      <c r="DG15" s="31"/>
      <c r="DH15" s="31"/>
      <c r="DI15" s="31"/>
      <c r="DJ15" s="30"/>
      <c r="DK15" s="30"/>
      <c r="DL15" s="29"/>
      <c r="DM15" s="30"/>
      <c r="DN15" s="29"/>
      <c r="DO15" s="31"/>
      <c r="DP15" s="31"/>
      <c r="DQ15" s="31"/>
      <c r="DR15" s="30"/>
      <c r="DS15" s="30"/>
      <c r="DT15" s="29"/>
      <c r="DU15" s="30"/>
      <c r="DV15" s="29"/>
      <c r="DW15" s="31"/>
      <c r="DX15" s="31"/>
      <c r="DY15" s="31"/>
      <c r="DZ15" s="30"/>
      <c r="EA15" s="30"/>
      <c r="EB15" s="29"/>
      <c r="EC15" s="30"/>
      <c r="ED15" s="29"/>
      <c r="EE15" s="31"/>
      <c r="EF15" s="31"/>
      <c r="EG15" s="31"/>
      <c r="EH15" s="30"/>
      <c r="EI15" s="30"/>
      <c r="EJ15" s="29"/>
      <c r="EK15" s="30"/>
      <c r="EL15" s="29"/>
      <c r="EM15" s="31"/>
      <c r="EN15" s="31"/>
      <c r="EO15" s="31"/>
      <c r="EP15" s="30"/>
      <c r="EQ15" s="30"/>
      <c r="ER15" s="29"/>
      <c r="ES15" s="30"/>
      <c r="ET15" s="29"/>
      <c r="EU15" s="31"/>
      <c r="EV15" s="31"/>
      <c r="EW15" s="31"/>
      <c r="EX15" s="30"/>
      <c r="EY15" s="30"/>
      <c r="EZ15" s="29"/>
      <c r="FA15" s="30"/>
      <c r="FB15" s="29"/>
      <c r="FC15" s="31"/>
      <c r="FD15" s="31"/>
      <c r="FE15" s="31"/>
      <c r="FF15" s="30"/>
      <c r="FG15" s="30"/>
      <c r="FH15" s="29"/>
      <c r="FI15" s="30"/>
      <c r="FJ15" s="29"/>
      <c r="FK15" s="31"/>
      <c r="FL15" s="31"/>
      <c r="FM15" s="31"/>
      <c r="FN15" s="30"/>
      <c r="FO15" s="30"/>
      <c r="FP15" s="29"/>
      <c r="FQ15" s="30"/>
      <c r="FR15" s="29"/>
      <c r="FS15" s="31"/>
      <c r="FT15" s="31"/>
      <c r="FU15" s="31"/>
      <c r="FV15" s="30"/>
      <c r="FW15" s="30"/>
      <c r="FX15" s="29"/>
      <c r="FY15" s="30"/>
      <c r="FZ15" s="29"/>
      <c r="GA15" s="31"/>
      <c r="GB15" s="31"/>
      <c r="GC15" s="31"/>
      <c r="GD15" s="30"/>
      <c r="GE15" s="30"/>
      <c r="GF15" s="29"/>
      <c r="GG15" s="30"/>
      <c r="GH15" s="29"/>
      <c r="GI15" s="31"/>
      <c r="GJ15" s="31"/>
      <c r="GK15" s="31"/>
      <c r="GL15" s="30"/>
      <c r="GM15" s="30"/>
      <c r="GN15" s="29"/>
      <c r="GO15" s="30"/>
      <c r="GP15" s="29"/>
      <c r="GQ15" s="31"/>
      <c r="GR15" s="31"/>
      <c r="GS15" s="31"/>
      <c r="GT15" s="30"/>
      <c r="GU15" s="30"/>
      <c r="GV15" s="29"/>
      <c r="GW15" s="30"/>
      <c r="GX15" s="29"/>
      <c r="GY15" s="31"/>
      <c r="GZ15" s="31"/>
      <c r="HA15" s="31"/>
      <c r="HB15" s="30"/>
      <c r="HC15" s="30"/>
      <c r="HD15" s="29"/>
      <c r="HE15" s="30"/>
      <c r="HF15" s="29"/>
      <c r="HG15" s="31"/>
      <c r="HH15" s="31"/>
      <c r="HI15" s="31"/>
      <c r="HJ15" s="30"/>
      <c r="HK15" s="30"/>
      <c r="HL15" s="29"/>
      <c r="HM15" s="30"/>
      <c r="HN15" s="29"/>
      <c r="HO15" s="31"/>
      <c r="HP15" s="31"/>
      <c r="HQ15" s="31"/>
      <c r="HR15" s="30"/>
      <c r="HS15" s="30"/>
      <c r="HT15" s="29"/>
      <c r="HU15" s="30"/>
      <c r="HV15" s="29"/>
      <c r="HW15" s="31"/>
      <c r="HX15" s="31"/>
      <c r="HY15" s="31"/>
      <c r="HZ15" s="30"/>
      <c r="IA15" s="30"/>
      <c r="IB15" s="29"/>
      <c r="IC15" s="30"/>
      <c r="ID15" s="29"/>
      <c r="IE15" s="31"/>
      <c r="IF15" s="31"/>
      <c r="IG15" s="31"/>
      <c r="IH15" s="30"/>
      <c r="II15" s="30"/>
      <c r="IJ15" s="29"/>
      <c r="IK15" s="30"/>
      <c r="IL15" s="29"/>
      <c r="IM15" s="31"/>
      <c r="IN15" s="31"/>
      <c r="IO15" s="31"/>
      <c r="IP15" s="30"/>
      <c r="IQ15" s="30"/>
      <c r="IR15" s="29"/>
      <c r="IS15" s="30"/>
      <c r="IT15" s="29"/>
      <c r="IU15" s="31"/>
      <c r="IV15" s="31"/>
    </row>
    <row r="16" spans="1:256" s="6" customFormat="1" ht="30">
      <c r="A16" s="40">
        <f t="shared" si="0"/>
        <v>14</v>
      </c>
      <c r="B16" s="248">
        <v>36</v>
      </c>
      <c r="C16" s="248" t="str">
        <f>VLOOKUP(B16,A!$A:$C,2,0)</f>
        <v>Želvy</v>
      </c>
      <c r="D16" s="196" t="str">
        <f>VLOOKUP(B16,A!$A:$C,3,0)</f>
        <v>4. přístav</v>
      </c>
      <c r="E16" s="41">
        <v>1</v>
      </c>
      <c r="F16" s="41">
        <v>2</v>
      </c>
      <c r="G16" s="41">
        <v>9</v>
      </c>
      <c r="H16" s="165">
        <v>8</v>
      </c>
      <c r="I16" s="41">
        <v>12</v>
      </c>
      <c r="J16" s="41">
        <v>5</v>
      </c>
      <c r="K16" s="41">
        <v>0</v>
      </c>
      <c r="L16" s="41">
        <v>12</v>
      </c>
      <c r="M16" s="43">
        <v>3</v>
      </c>
      <c r="N16" s="44">
        <f t="shared" si="1"/>
        <v>52</v>
      </c>
      <c r="O16" s="117">
        <f t="shared" si="2"/>
        <v>7.2916666666666659E-3</v>
      </c>
      <c r="P16" s="3">
        <f t="shared" si="7"/>
        <v>24</v>
      </c>
      <c r="Q16" s="3">
        <f t="shared" si="8"/>
        <v>630</v>
      </c>
      <c r="R16" s="74">
        <f t="shared" si="4"/>
        <v>10.5</v>
      </c>
      <c r="S16" s="75">
        <f t="shared" si="5"/>
        <v>10</v>
      </c>
      <c r="T16" s="74">
        <f t="shared" si="6"/>
        <v>30</v>
      </c>
      <c r="U16" s="75"/>
      <c r="V16" s="29"/>
      <c r="W16" s="31"/>
      <c r="X16" s="31"/>
      <c r="Y16" s="31"/>
      <c r="Z16" s="30"/>
      <c r="AA16" s="30"/>
      <c r="AB16" s="29"/>
      <c r="AC16" s="30"/>
      <c r="AD16" s="29"/>
      <c r="AE16" s="31"/>
      <c r="AF16" s="31"/>
      <c r="AG16" s="31"/>
      <c r="AH16" s="30"/>
      <c r="AI16" s="30"/>
      <c r="AJ16" s="29"/>
      <c r="AK16" s="30"/>
      <c r="AL16" s="29"/>
      <c r="AM16" s="31"/>
      <c r="AN16" s="31"/>
      <c r="AO16" s="31"/>
      <c r="AP16" s="30"/>
      <c r="AQ16" s="30"/>
      <c r="AR16" s="29"/>
      <c r="AS16" s="30"/>
      <c r="AT16" s="29"/>
      <c r="AU16" s="31"/>
      <c r="AV16" s="31"/>
      <c r="AW16" s="31"/>
      <c r="AX16" s="30"/>
      <c r="AY16" s="30"/>
      <c r="AZ16" s="29"/>
      <c r="BA16" s="30"/>
      <c r="BB16" s="29"/>
      <c r="BC16" s="31"/>
      <c r="BD16" s="31"/>
      <c r="BE16" s="31"/>
      <c r="BF16" s="30"/>
      <c r="BG16" s="30"/>
      <c r="BH16" s="29"/>
      <c r="BI16" s="30"/>
      <c r="BJ16" s="29"/>
      <c r="BK16" s="31"/>
      <c r="BL16" s="31"/>
      <c r="BM16" s="31"/>
      <c r="BN16" s="30"/>
      <c r="BO16" s="30"/>
      <c r="BP16" s="29"/>
      <c r="BQ16" s="30"/>
      <c r="BR16" s="29"/>
      <c r="BS16" s="31"/>
      <c r="BT16" s="31"/>
      <c r="BU16" s="31"/>
      <c r="BV16" s="30"/>
      <c r="BW16" s="30"/>
      <c r="BX16" s="29"/>
      <c r="BY16" s="30"/>
      <c r="BZ16" s="29"/>
      <c r="CA16" s="31"/>
      <c r="CB16" s="31"/>
      <c r="CC16" s="31"/>
      <c r="CD16" s="30"/>
      <c r="CE16" s="30"/>
      <c r="CF16" s="29"/>
      <c r="CG16" s="30"/>
      <c r="CH16" s="29"/>
      <c r="CI16" s="31"/>
      <c r="CJ16" s="31"/>
      <c r="CK16" s="31"/>
      <c r="CL16" s="30"/>
      <c r="CM16" s="30"/>
      <c r="CN16" s="29"/>
      <c r="CO16" s="30"/>
      <c r="CP16" s="29"/>
      <c r="CQ16" s="31"/>
      <c r="CR16" s="31"/>
      <c r="CS16" s="31"/>
      <c r="CT16" s="30"/>
      <c r="CU16" s="30"/>
      <c r="CV16" s="29"/>
      <c r="CW16" s="30"/>
      <c r="CX16" s="29"/>
      <c r="CY16" s="31"/>
      <c r="CZ16" s="31"/>
      <c r="DA16" s="31"/>
      <c r="DB16" s="30"/>
      <c r="DC16" s="30"/>
      <c r="DD16" s="29"/>
      <c r="DE16" s="30"/>
      <c r="DF16" s="29"/>
      <c r="DG16" s="31"/>
      <c r="DH16" s="31"/>
      <c r="DI16" s="31"/>
      <c r="DJ16" s="30"/>
      <c r="DK16" s="30"/>
      <c r="DL16" s="29"/>
      <c r="DM16" s="30"/>
      <c r="DN16" s="29"/>
      <c r="DO16" s="31"/>
      <c r="DP16" s="31"/>
      <c r="DQ16" s="31"/>
      <c r="DR16" s="30"/>
      <c r="DS16" s="30"/>
      <c r="DT16" s="29"/>
      <c r="DU16" s="30"/>
      <c r="DV16" s="29"/>
      <c r="DW16" s="31"/>
      <c r="DX16" s="31"/>
      <c r="DY16" s="31"/>
      <c r="DZ16" s="30"/>
      <c r="EA16" s="30"/>
      <c r="EB16" s="29"/>
      <c r="EC16" s="30"/>
      <c r="ED16" s="29"/>
      <c r="EE16" s="31"/>
      <c r="EF16" s="31"/>
      <c r="EG16" s="31"/>
      <c r="EH16" s="30"/>
      <c r="EI16" s="30"/>
      <c r="EJ16" s="29"/>
      <c r="EK16" s="30"/>
      <c r="EL16" s="29"/>
      <c r="EM16" s="31"/>
      <c r="EN16" s="31"/>
      <c r="EO16" s="31"/>
      <c r="EP16" s="30"/>
      <c r="EQ16" s="30"/>
      <c r="ER16" s="29"/>
      <c r="ES16" s="30"/>
      <c r="ET16" s="29"/>
      <c r="EU16" s="31"/>
      <c r="EV16" s="31"/>
      <c r="EW16" s="31"/>
      <c r="EX16" s="30"/>
      <c r="EY16" s="30"/>
      <c r="EZ16" s="29"/>
      <c r="FA16" s="30"/>
      <c r="FB16" s="29"/>
      <c r="FC16" s="31"/>
      <c r="FD16" s="31"/>
      <c r="FE16" s="31"/>
      <c r="FF16" s="30"/>
      <c r="FG16" s="30"/>
      <c r="FH16" s="29"/>
      <c r="FI16" s="30"/>
      <c r="FJ16" s="29"/>
      <c r="FK16" s="31"/>
      <c r="FL16" s="31"/>
      <c r="FM16" s="31"/>
      <c r="FN16" s="30"/>
      <c r="FO16" s="30"/>
      <c r="FP16" s="29"/>
      <c r="FQ16" s="30"/>
      <c r="FR16" s="29"/>
      <c r="FS16" s="31"/>
      <c r="FT16" s="31"/>
      <c r="FU16" s="31"/>
      <c r="FV16" s="30"/>
      <c r="FW16" s="30"/>
      <c r="FX16" s="29"/>
      <c r="FY16" s="30"/>
      <c r="FZ16" s="29"/>
      <c r="GA16" s="31"/>
      <c r="GB16" s="31"/>
      <c r="GC16" s="31"/>
      <c r="GD16" s="30"/>
      <c r="GE16" s="30"/>
      <c r="GF16" s="29"/>
      <c r="GG16" s="30"/>
      <c r="GH16" s="29"/>
      <c r="GI16" s="31"/>
      <c r="GJ16" s="31"/>
      <c r="GK16" s="31"/>
      <c r="GL16" s="30"/>
      <c r="GM16" s="30"/>
      <c r="GN16" s="29"/>
      <c r="GO16" s="30"/>
      <c r="GP16" s="29"/>
      <c r="GQ16" s="31"/>
      <c r="GR16" s="31"/>
      <c r="GS16" s="31"/>
      <c r="GT16" s="30"/>
      <c r="GU16" s="30"/>
      <c r="GV16" s="29"/>
      <c r="GW16" s="30"/>
      <c r="GX16" s="29"/>
      <c r="GY16" s="31"/>
      <c r="GZ16" s="31"/>
      <c r="HA16" s="31"/>
      <c r="HB16" s="30"/>
      <c r="HC16" s="30"/>
      <c r="HD16" s="29"/>
      <c r="HE16" s="30"/>
      <c r="HF16" s="29"/>
      <c r="HG16" s="31"/>
      <c r="HH16" s="31"/>
      <c r="HI16" s="31"/>
      <c r="HJ16" s="30"/>
      <c r="HK16" s="30"/>
      <c r="HL16" s="29"/>
      <c r="HM16" s="30"/>
      <c r="HN16" s="29"/>
      <c r="HO16" s="31"/>
      <c r="HP16" s="31"/>
      <c r="HQ16" s="31"/>
      <c r="HR16" s="30"/>
      <c r="HS16" s="30"/>
      <c r="HT16" s="29"/>
      <c r="HU16" s="30"/>
      <c r="HV16" s="29"/>
      <c r="HW16" s="31"/>
      <c r="HX16" s="31"/>
      <c r="HY16" s="31"/>
      <c r="HZ16" s="30"/>
      <c r="IA16" s="30"/>
      <c r="IB16" s="29"/>
      <c r="IC16" s="30"/>
      <c r="ID16" s="29"/>
      <c r="IE16" s="31"/>
      <c r="IF16" s="31"/>
      <c r="IG16" s="31"/>
      <c r="IH16" s="30"/>
      <c r="II16" s="30"/>
      <c r="IJ16" s="29"/>
      <c r="IK16" s="30"/>
      <c r="IL16" s="29"/>
      <c r="IM16" s="31"/>
      <c r="IN16" s="31"/>
      <c r="IO16" s="31"/>
      <c r="IP16" s="30"/>
      <c r="IQ16" s="30"/>
      <c r="IR16" s="29"/>
      <c r="IS16" s="30"/>
      <c r="IT16" s="29"/>
      <c r="IU16" s="31"/>
      <c r="IV16" s="31"/>
    </row>
    <row r="17" spans="1:256" s="6" customFormat="1" ht="30">
      <c r="A17" s="40">
        <f t="shared" si="0"/>
        <v>15</v>
      </c>
      <c r="B17" s="248">
        <v>32</v>
      </c>
      <c r="C17" s="248" t="str">
        <f>VLOOKUP(B17,A!$A:$C,2,0)</f>
        <v>Racek 5</v>
      </c>
      <c r="D17" s="196" t="str">
        <f>VLOOKUP(B17,A!$A:$C,3,0)</f>
        <v>4. přístav</v>
      </c>
      <c r="E17" s="41">
        <v>1</v>
      </c>
      <c r="F17" s="41">
        <v>12</v>
      </c>
      <c r="G17" s="41">
        <v>3</v>
      </c>
      <c r="H17" s="165">
        <v>8</v>
      </c>
      <c r="I17" s="41">
        <v>5</v>
      </c>
      <c r="J17" s="41">
        <v>5</v>
      </c>
      <c r="K17" s="41">
        <v>0</v>
      </c>
      <c r="L17" s="41">
        <v>12</v>
      </c>
      <c r="M17" s="43">
        <v>3</v>
      </c>
      <c r="N17" s="44">
        <f t="shared" si="1"/>
        <v>49</v>
      </c>
      <c r="O17" s="117">
        <f t="shared" si="2"/>
        <v>8.1944444444444452E-3</v>
      </c>
      <c r="P17" s="3">
        <f t="shared" si="7"/>
        <v>27</v>
      </c>
      <c r="Q17" s="3">
        <f t="shared" si="8"/>
        <v>708.75</v>
      </c>
      <c r="R17" s="74">
        <f t="shared" si="4"/>
        <v>11.8125</v>
      </c>
      <c r="S17" s="75">
        <f t="shared" si="5"/>
        <v>11</v>
      </c>
      <c r="T17" s="74">
        <f t="shared" si="6"/>
        <v>48.75</v>
      </c>
      <c r="U17" s="75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6" customFormat="1" ht="30">
      <c r="A18" s="40">
        <f t="shared" si="0"/>
        <v>15</v>
      </c>
      <c r="B18" s="248">
        <v>37</v>
      </c>
      <c r="C18" s="248" t="str">
        <f>VLOOKUP(B18,A!$A:$C,2,0)</f>
        <v>Želvušky</v>
      </c>
      <c r="D18" s="196" t="str">
        <f>VLOOKUP(B18,A!$A:$C,3,0)</f>
        <v>4. přístav</v>
      </c>
      <c r="E18" s="41">
        <v>0</v>
      </c>
      <c r="F18" s="41">
        <v>0</v>
      </c>
      <c r="G18" s="41">
        <v>9</v>
      </c>
      <c r="H18" s="165">
        <v>8</v>
      </c>
      <c r="I18" s="41">
        <v>10</v>
      </c>
      <c r="J18" s="41">
        <v>3</v>
      </c>
      <c r="K18" s="41">
        <v>0</v>
      </c>
      <c r="L18" s="41">
        <v>10</v>
      </c>
      <c r="M18" s="43">
        <v>9</v>
      </c>
      <c r="N18" s="44">
        <f t="shared" si="1"/>
        <v>49</v>
      </c>
      <c r="O18" s="117">
        <f t="shared" si="2"/>
        <v>8.1944444444444452E-3</v>
      </c>
      <c r="P18" s="3">
        <f t="shared" si="7"/>
        <v>27</v>
      </c>
      <c r="Q18" s="3">
        <f t="shared" si="8"/>
        <v>708.75</v>
      </c>
      <c r="R18" s="74">
        <f t="shared" si="4"/>
        <v>11.8125</v>
      </c>
      <c r="S18" s="75">
        <f t="shared" si="5"/>
        <v>11</v>
      </c>
      <c r="T18" s="74">
        <f t="shared" si="6"/>
        <v>48.75</v>
      </c>
      <c r="U18" s="75"/>
      <c r="V18" s="29"/>
      <c r="W18" s="31"/>
      <c r="X18" s="31"/>
      <c r="Y18" s="31"/>
      <c r="Z18" s="30"/>
      <c r="AA18" s="30"/>
      <c r="AB18" s="29"/>
      <c r="AC18" s="30"/>
      <c r="AD18" s="29"/>
      <c r="AE18" s="31"/>
      <c r="AF18" s="31"/>
      <c r="AG18" s="31"/>
      <c r="AH18" s="30"/>
      <c r="AI18" s="30"/>
      <c r="AJ18" s="29"/>
      <c r="AK18" s="30"/>
      <c r="AL18" s="29"/>
      <c r="AM18" s="31"/>
      <c r="AN18" s="31"/>
      <c r="AO18" s="31"/>
      <c r="AP18" s="30"/>
      <c r="AQ18" s="30"/>
      <c r="AR18" s="29"/>
      <c r="AS18" s="30"/>
      <c r="AT18" s="29"/>
      <c r="AU18" s="31"/>
      <c r="AV18" s="31"/>
      <c r="AW18" s="31"/>
      <c r="AX18" s="30"/>
      <c r="AY18" s="30"/>
      <c r="AZ18" s="29"/>
      <c r="BA18" s="30"/>
      <c r="BB18" s="29"/>
      <c r="BC18" s="31"/>
      <c r="BD18" s="31"/>
      <c r="BE18" s="31"/>
      <c r="BF18" s="30"/>
      <c r="BG18" s="30"/>
      <c r="BH18" s="29"/>
      <c r="BI18" s="30"/>
      <c r="BJ18" s="29"/>
      <c r="BK18" s="31"/>
      <c r="BL18" s="31"/>
      <c r="BM18" s="31"/>
      <c r="BN18" s="30"/>
      <c r="BO18" s="30"/>
      <c r="BP18" s="29"/>
      <c r="BQ18" s="30"/>
      <c r="BR18" s="29"/>
      <c r="BS18" s="31"/>
      <c r="BT18" s="31"/>
      <c r="BU18" s="31"/>
      <c r="BV18" s="30"/>
      <c r="BW18" s="30"/>
      <c r="BX18" s="29"/>
      <c r="BY18" s="30"/>
      <c r="BZ18" s="29"/>
      <c r="CA18" s="31"/>
      <c r="CB18" s="31"/>
      <c r="CC18" s="31"/>
      <c r="CD18" s="30"/>
      <c r="CE18" s="30"/>
      <c r="CF18" s="29"/>
      <c r="CG18" s="30"/>
      <c r="CH18" s="29"/>
      <c r="CI18" s="31"/>
      <c r="CJ18" s="31"/>
      <c r="CK18" s="31"/>
      <c r="CL18" s="30"/>
      <c r="CM18" s="30"/>
      <c r="CN18" s="29"/>
      <c r="CO18" s="30"/>
      <c r="CP18" s="29"/>
      <c r="CQ18" s="31"/>
      <c r="CR18" s="31"/>
      <c r="CS18" s="31"/>
      <c r="CT18" s="30"/>
      <c r="CU18" s="30"/>
      <c r="CV18" s="29"/>
      <c r="CW18" s="30"/>
      <c r="CX18" s="29"/>
      <c r="CY18" s="31"/>
      <c r="CZ18" s="31"/>
      <c r="DA18" s="31"/>
      <c r="DB18" s="30"/>
      <c r="DC18" s="30"/>
      <c r="DD18" s="29"/>
      <c r="DE18" s="30"/>
      <c r="DF18" s="29"/>
      <c r="DG18" s="31"/>
      <c r="DH18" s="31"/>
      <c r="DI18" s="31"/>
      <c r="DJ18" s="30"/>
      <c r="DK18" s="30"/>
      <c r="DL18" s="29"/>
      <c r="DM18" s="30"/>
      <c r="DN18" s="29"/>
      <c r="DO18" s="31"/>
      <c r="DP18" s="31"/>
      <c r="DQ18" s="31"/>
      <c r="DR18" s="30"/>
      <c r="DS18" s="30"/>
      <c r="DT18" s="29"/>
      <c r="DU18" s="30"/>
      <c r="DV18" s="29"/>
      <c r="DW18" s="31"/>
      <c r="DX18" s="31"/>
      <c r="DY18" s="31"/>
      <c r="DZ18" s="30"/>
      <c r="EA18" s="30"/>
      <c r="EB18" s="29"/>
      <c r="EC18" s="30"/>
      <c r="ED18" s="29"/>
      <c r="EE18" s="31"/>
      <c r="EF18" s="31"/>
      <c r="EG18" s="31"/>
      <c r="EH18" s="30"/>
      <c r="EI18" s="30"/>
      <c r="EJ18" s="29"/>
      <c r="EK18" s="30"/>
      <c r="EL18" s="29"/>
      <c r="EM18" s="31"/>
      <c r="EN18" s="31"/>
      <c r="EO18" s="31"/>
      <c r="EP18" s="30"/>
      <c r="EQ18" s="30"/>
      <c r="ER18" s="29"/>
      <c r="ES18" s="30"/>
      <c r="ET18" s="29"/>
      <c r="EU18" s="31"/>
      <c r="EV18" s="31"/>
      <c r="EW18" s="31"/>
      <c r="EX18" s="30"/>
      <c r="EY18" s="30"/>
      <c r="EZ18" s="29"/>
      <c r="FA18" s="30"/>
      <c r="FB18" s="29"/>
      <c r="FC18" s="31"/>
      <c r="FD18" s="31"/>
      <c r="FE18" s="31"/>
      <c r="FF18" s="30"/>
      <c r="FG18" s="30"/>
      <c r="FH18" s="29"/>
      <c r="FI18" s="30"/>
      <c r="FJ18" s="29"/>
      <c r="FK18" s="31"/>
      <c r="FL18" s="31"/>
      <c r="FM18" s="31"/>
      <c r="FN18" s="30"/>
      <c r="FO18" s="30"/>
      <c r="FP18" s="29"/>
      <c r="FQ18" s="30"/>
      <c r="FR18" s="29"/>
      <c r="FS18" s="31"/>
      <c r="FT18" s="31"/>
      <c r="FU18" s="31"/>
      <c r="FV18" s="30"/>
      <c r="FW18" s="30"/>
      <c r="FX18" s="29"/>
      <c r="FY18" s="30"/>
      <c r="FZ18" s="29"/>
      <c r="GA18" s="31"/>
      <c r="GB18" s="31"/>
      <c r="GC18" s="31"/>
      <c r="GD18" s="30"/>
      <c r="GE18" s="30"/>
      <c r="GF18" s="29"/>
      <c r="GG18" s="30"/>
      <c r="GH18" s="29"/>
      <c r="GI18" s="31"/>
      <c r="GJ18" s="31"/>
      <c r="GK18" s="31"/>
      <c r="GL18" s="30"/>
      <c r="GM18" s="30"/>
      <c r="GN18" s="29"/>
      <c r="GO18" s="30"/>
      <c r="GP18" s="29"/>
      <c r="GQ18" s="31"/>
      <c r="GR18" s="31"/>
      <c r="GS18" s="31"/>
      <c r="GT18" s="30"/>
      <c r="GU18" s="30"/>
      <c r="GV18" s="29"/>
      <c r="GW18" s="30"/>
      <c r="GX18" s="29"/>
      <c r="GY18" s="31"/>
      <c r="GZ18" s="31"/>
      <c r="HA18" s="31"/>
      <c r="HB18" s="30"/>
      <c r="HC18" s="30"/>
      <c r="HD18" s="29"/>
      <c r="HE18" s="30"/>
      <c r="HF18" s="29"/>
      <c r="HG18" s="31"/>
      <c r="HH18" s="31"/>
      <c r="HI18" s="31"/>
      <c r="HJ18" s="30"/>
      <c r="HK18" s="30"/>
      <c r="HL18" s="29"/>
      <c r="HM18" s="30"/>
      <c r="HN18" s="29"/>
      <c r="HO18" s="31"/>
      <c r="HP18" s="31"/>
      <c r="HQ18" s="31"/>
      <c r="HR18" s="30"/>
      <c r="HS18" s="30"/>
      <c r="HT18" s="29"/>
      <c r="HU18" s="30"/>
      <c r="HV18" s="29"/>
      <c r="HW18" s="31"/>
      <c r="HX18" s="31"/>
      <c r="HY18" s="31"/>
      <c r="HZ18" s="30"/>
      <c r="IA18" s="30"/>
      <c r="IB18" s="29"/>
      <c r="IC18" s="30"/>
      <c r="ID18" s="29"/>
      <c r="IE18" s="31"/>
      <c r="IF18" s="31"/>
      <c r="IG18" s="31"/>
      <c r="IH18" s="30"/>
      <c r="II18" s="30"/>
      <c r="IJ18" s="29"/>
      <c r="IK18" s="30"/>
      <c r="IL18" s="29"/>
      <c r="IM18" s="31"/>
      <c r="IN18" s="31"/>
      <c r="IO18" s="31"/>
      <c r="IP18" s="30"/>
      <c r="IQ18" s="30"/>
      <c r="IR18" s="29"/>
      <c r="IS18" s="30"/>
      <c r="IT18" s="29"/>
      <c r="IU18" s="31"/>
      <c r="IV18" s="31"/>
    </row>
    <row r="19" spans="1:256" s="6" customFormat="1" ht="30">
      <c r="A19" s="40">
        <f t="shared" si="0"/>
        <v>17</v>
      </c>
      <c r="B19" s="248">
        <v>26</v>
      </c>
      <c r="C19" s="248" t="str">
        <f>VLOOKUP(B19,A!$A:$C,2,0)</f>
        <v>Já nevím</v>
      </c>
      <c r="D19" s="196" t="str">
        <f>VLOOKUP(B19,A!$A:$C,3,0)</f>
        <v>VTO Neptun</v>
      </c>
      <c r="E19" s="41">
        <v>3</v>
      </c>
      <c r="F19" s="41">
        <v>2</v>
      </c>
      <c r="G19" s="41">
        <v>8</v>
      </c>
      <c r="H19" s="165">
        <v>8</v>
      </c>
      <c r="I19" s="41">
        <v>7</v>
      </c>
      <c r="J19" s="41">
        <v>5</v>
      </c>
      <c r="K19" s="41">
        <v>0</v>
      </c>
      <c r="L19" s="41">
        <v>12</v>
      </c>
      <c r="M19" s="43">
        <v>3</v>
      </c>
      <c r="N19" s="44">
        <f t="shared" si="1"/>
        <v>48</v>
      </c>
      <c r="O19" s="117">
        <f t="shared" si="2"/>
        <v>8.5069444444444437E-3</v>
      </c>
      <c r="P19" s="3">
        <f t="shared" si="7"/>
        <v>28</v>
      </c>
      <c r="Q19" s="3">
        <f t="shared" si="8"/>
        <v>735</v>
      </c>
      <c r="R19" s="74">
        <f t="shared" si="4"/>
        <v>12.25</v>
      </c>
      <c r="S19" s="75">
        <f t="shared" si="5"/>
        <v>12</v>
      </c>
      <c r="T19" s="74">
        <f t="shared" si="6"/>
        <v>15</v>
      </c>
      <c r="U19" s="75"/>
      <c r="V19" s="29"/>
      <c r="W19" s="31"/>
      <c r="X19" s="31"/>
      <c r="Y19" s="31"/>
      <c r="Z19" s="30"/>
      <c r="AA19" s="30"/>
      <c r="AB19" s="29"/>
      <c r="AC19" s="30"/>
      <c r="AD19" s="29"/>
      <c r="AE19" s="31"/>
      <c r="AF19" s="31"/>
      <c r="AG19" s="31"/>
      <c r="AH19" s="30"/>
      <c r="AI19" s="30"/>
      <c r="AJ19" s="29"/>
      <c r="AK19" s="30"/>
      <c r="AL19" s="29"/>
      <c r="AM19" s="31"/>
      <c r="AN19" s="31"/>
      <c r="AO19" s="31"/>
      <c r="AP19" s="30"/>
      <c r="AQ19" s="30"/>
      <c r="AR19" s="29"/>
      <c r="AS19" s="30"/>
      <c r="AT19" s="29"/>
      <c r="AU19" s="31"/>
      <c r="AV19" s="31"/>
      <c r="AW19" s="31"/>
      <c r="AX19" s="30"/>
      <c r="AY19" s="30"/>
      <c r="AZ19" s="29"/>
      <c r="BA19" s="30"/>
      <c r="BB19" s="29"/>
      <c r="BC19" s="31"/>
      <c r="BD19" s="31"/>
      <c r="BE19" s="31"/>
      <c r="BF19" s="30"/>
      <c r="BG19" s="30"/>
      <c r="BH19" s="29"/>
      <c r="BI19" s="30"/>
      <c r="BJ19" s="29"/>
      <c r="BK19" s="31"/>
      <c r="BL19" s="31"/>
      <c r="BM19" s="31"/>
      <c r="BN19" s="30"/>
      <c r="BO19" s="30"/>
      <c r="BP19" s="29"/>
      <c r="BQ19" s="30"/>
      <c r="BR19" s="29"/>
      <c r="BS19" s="31"/>
      <c r="BT19" s="31"/>
      <c r="BU19" s="31"/>
      <c r="BV19" s="30"/>
      <c r="BW19" s="30"/>
      <c r="BX19" s="29"/>
      <c r="BY19" s="30"/>
      <c r="BZ19" s="29"/>
      <c r="CA19" s="31"/>
      <c r="CB19" s="31"/>
      <c r="CC19" s="31"/>
      <c r="CD19" s="30"/>
      <c r="CE19" s="30"/>
      <c r="CF19" s="29"/>
      <c r="CG19" s="30"/>
      <c r="CH19" s="29"/>
      <c r="CI19" s="31"/>
      <c r="CJ19" s="31"/>
      <c r="CK19" s="31"/>
      <c r="CL19" s="30"/>
      <c r="CM19" s="30"/>
      <c r="CN19" s="29"/>
      <c r="CO19" s="30"/>
      <c r="CP19" s="29"/>
      <c r="CQ19" s="31"/>
      <c r="CR19" s="31"/>
      <c r="CS19" s="31"/>
      <c r="CT19" s="30"/>
      <c r="CU19" s="30"/>
      <c r="CV19" s="29"/>
      <c r="CW19" s="30"/>
      <c r="CX19" s="29"/>
      <c r="CY19" s="31"/>
      <c r="CZ19" s="31"/>
      <c r="DA19" s="31"/>
      <c r="DB19" s="30"/>
      <c r="DC19" s="30"/>
      <c r="DD19" s="29"/>
      <c r="DE19" s="30"/>
      <c r="DF19" s="29"/>
      <c r="DG19" s="31"/>
      <c r="DH19" s="31"/>
      <c r="DI19" s="31"/>
      <c r="DJ19" s="30"/>
      <c r="DK19" s="30"/>
      <c r="DL19" s="29"/>
      <c r="DM19" s="30"/>
      <c r="DN19" s="29"/>
      <c r="DO19" s="31"/>
      <c r="DP19" s="31"/>
      <c r="DQ19" s="31"/>
      <c r="DR19" s="30"/>
      <c r="DS19" s="30"/>
      <c r="DT19" s="29"/>
      <c r="DU19" s="30"/>
      <c r="DV19" s="29"/>
      <c r="DW19" s="31"/>
      <c r="DX19" s="31"/>
      <c r="DY19" s="31"/>
      <c r="DZ19" s="30"/>
      <c r="EA19" s="30"/>
      <c r="EB19" s="29"/>
      <c r="EC19" s="30"/>
      <c r="ED19" s="29"/>
      <c r="EE19" s="31"/>
      <c r="EF19" s="31"/>
      <c r="EG19" s="31"/>
      <c r="EH19" s="30"/>
      <c r="EI19" s="30"/>
      <c r="EJ19" s="29"/>
      <c r="EK19" s="30"/>
      <c r="EL19" s="29"/>
      <c r="EM19" s="31"/>
      <c r="EN19" s="31"/>
      <c r="EO19" s="31"/>
      <c r="EP19" s="30"/>
      <c r="EQ19" s="30"/>
      <c r="ER19" s="29"/>
      <c r="ES19" s="30"/>
      <c r="ET19" s="29"/>
      <c r="EU19" s="31"/>
      <c r="EV19" s="31"/>
      <c r="EW19" s="31"/>
      <c r="EX19" s="30"/>
      <c r="EY19" s="30"/>
      <c r="EZ19" s="29"/>
      <c r="FA19" s="30"/>
      <c r="FB19" s="29"/>
      <c r="FC19" s="31"/>
      <c r="FD19" s="31"/>
      <c r="FE19" s="31"/>
      <c r="FF19" s="30"/>
      <c r="FG19" s="30"/>
      <c r="FH19" s="29"/>
      <c r="FI19" s="30"/>
      <c r="FJ19" s="29"/>
      <c r="FK19" s="31"/>
      <c r="FL19" s="31"/>
      <c r="FM19" s="31"/>
      <c r="FN19" s="30"/>
      <c r="FO19" s="30"/>
      <c r="FP19" s="29"/>
      <c r="FQ19" s="30"/>
      <c r="FR19" s="29"/>
      <c r="FS19" s="31"/>
      <c r="FT19" s="31"/>
      <c r="FU19" s="31"/>
      <c r="FV19" s="30"/>
      <c r="FW19" s="30"/>
      <c r="FX19" s="29"/>
      <c r="FY19" s="30"/>
      <c r="FZ19" s="29"/>
      <c r="GA19" s="31"/>
      <c r="GB19" s="31"/>
      <c r="GC19" s="31"/>
      <c r="GD19" s="30"/>
      <c r="GE19" s="30"/>
      <c r="GF19" s="29"/>
      <c r="GG19" s="30"/>
      <c r="GH19" s="29"/>
      <c r="GI19" s="31"/>
      <c r="GJ19" s="31"/>
      <c r="GK19" s="31"/>
      <c r="GL19" s="30"/>
      <c r="GM19" s="30"/>
      <c r="GN19" s="29"/>
      <c r="GO19" s="30"/>
      <c r="GP19" s="29"/>
      <c r="GQ19" s="31"/>
      <c r="GR19" s="31"/>
      <c r="GS19" s="31"/>
      <c r="GT19" s="30"/>
      <c r="GU19" s="30"/>
      <c r="GV19" s="29"/>
      <c r="GW19" s="30"/>
      <c r="GX19" s="29"/>
      <c r="GY19" s="31"/>
      <c r="GZ19" s="31"/>
      <c r="HA19" s="31"/>
      <c r="HB19" s="30"/>
      <c r="HC19" s="30"/>
      <c r="HD19" s="29"/>
      <c r="HE19" s="30"/>
      <c r="HF19" s="29"/>
      <c r="HG19" s="31"/>
      <c r="HH19" s="31"/>
      <c r="HI19" s="31"/>
      <c r="HJ19" s="30"/>
      <c r="HK19" s="30"/>
      <c r="HL19" s="29"/>
      <c r="HM19" s="30"/>
      <c r="HN19" s="29"/>
      <c r="HO19" s="31"/>
      <c r="HP19" s="31"/>
      <c r="HQ19" s="31"/>
      <c r="HR19" s="30"/>
      <c r="HS19" s="30"/>
      <c r="HT19" s="29"/>
      <c r="HU19" s="30"/>
      <c r="HV19" s="29"/>
      <c r="HW19" s="31"/>
      <c r="HX19" s="31"/>
      <c r="HY19" s="31"/>
      <c r="HZ19" s="30"/>
      <c r="IA19" s="30"/>
      <c r="IB19" s="29"/>
      <c r="IC19" s="30"/>
      <c r="ID19" s="29"/>
      <c r="IE19" s="31"/>
      <c r="IF19" s="31"/>
      <c r="IG19" s="31"/>
      <c r="IH19" s="30"/>
      <c r="II19" s="30"/>
      <c r="IJ19" s="29"/>
      <c r="IK19" s="30"/>
      <c r="IL19" s="29"/>
      <c r="IM19" s="31"/>
      <c r="IN19" s="31"/>
      <c r="IO19" s="31"/>
      <c r="IP19" s="30"/>
      <c r="IQ19" s="30"/>
      <c r="IR19" s="29"/>
      <c r="IS19" s="30"/>
      <c r="IT19" s="29"/>
      <c r="IU19" s="31"/>
      <c r="IV19" s="31"/>
    </row>
    <row r="20" spans="1:256" s="6" customFormat="1" ht="30">
      <c r="A20" s="40">
        <f t="shared" si="0"/>
        <v>17</v>
      </c>
      <c r="B20" s="248">
        <v>35</v>
      </c>
      <c r="C20" s="248" t="str">
        <f>VLOOKUP(B20,A!$A:$C,2,0)</f>
        <v>Racek 2</v>
      </c>
      <c r="D20" s="196" t="str">
        <f>VLOOKUP(B20,A!$A:$C,3,0)</f>
        <v>4. přístav</v>
      </c>
      <c r="E20" s="41">
        <v>5</v>
      </c>
      <c r="F20" s="41">
        <v>0</v>
      </c>
      <c r="G20" s="41">
        <v>11</v>
      </c>
      <c r="H20" s="165">
        <v>4</v>
      </c>
      <c r="I20" s="41">
        <v>6</v>
      </c>
      <c r="J20" s="41">
        <v>5</v>
      </c>
      <c r="K20" s="41">
        <v>0</v>
      </c>
      <c r="L20" s="41">
        <v>11</v>
      </c>
      <c r="M20" s="43">
        <v>6</v>
      </c>
      <c r="N20" s="44">
        <f t="shared" si="1"/>
        <v>48</v>
      </c>
      <c r="O20" s="117">
        <f t="shared" si="2"/>
        <v>8.5069444444444437E-3</v>
      </c>
      <c r="P20" s="3">
        <f t="shared" si="7"/>
        <v>28</v>
      </c>
      <c r="Q20" s="3">
        <f t="shared" si="8"/>
        <v>735</v>
      </c>
      <c r="R20" s="74">
        <f t="shared" si="4"/>
        <v>12.25</v>
      </c>
      <c r="S20" s="75">
        <f t="shared" si="5"/>
        <v>12</v>
      </c>
      <c r="T20" s="74">
        <f t="shared" si="6"/>
        <v>15</v>
      </c>
      <c r="U20" s="75"/>
      <c r="V20" s="29"/>
      <c r="W20" s="31"/>
      <c r="X20" s="31"/>
      <c r="Y20" s="31"/>
      <c r="Z20" s="30"/>
      <c r="AA20" s="30"/>
      <c r="AB20" s="29"/>
      <c r="AC20" s="30"/>
      <c r="AD20" s="29"/>
      <c r="AE20" s="31"/>
      <c r="AF20" s="31"/>
      <c r="AG20" s="31"/>
      <c r="AH20" s="30"/>
      <c r="AI20" s="30"/>
      <c r="AJ20" s="29"/>
      <c r="AK20" s="30"/>
      <c r="AL20" s="29"/>
      <c r="AM20" s="31"/>
      <c r="AN20" s="31"/>
      <c r="AO20" s="31"/>
      <c r="AP20" s="30"/>
      <c r="AQ20" s="30"/>
      <c r="AR20" s="29"/>
      <c r="AS20" s="30"/>
      <c r="AT20" s="29"/>
      <c r="AU20" s="31"/>
      <c r="AV20" s="31"/>
      <c r="AW20" s="31"/>
      <c r="AX20" s="30"/>
      <c r="AY20" s="30"/>
      <c r="AZ20" s="29"/>
      <c r="BA20" s="30"/>
      <c r="BB20" s="29"/>
      <c r="BC20" s="31"/>
      <c r="BD20" s="31"/>
      <c r="BE20" s="31"/>
      <c r="BF20" s="30"/>
      <c r="BG20" s="30"/>
      <c r="BH20" s="29"/>
      <c r="BI20" s="30"/>
      <c r="BJ20" s="29"/>
      <c r="BK20" s="31"/>
      <c r="BL20" s="31"/>
      <c r="BM20" s="31"/>
      <c r="BN20" s="30"/>
      <c r="BO20" s="30"/>
      <c r="BP20" s="29"/>
      <c r="BQ20" s="30"/>
      <c r="BR20" s="29"/>
      <c r="BS20" s="31"/>
      <c r="BT20" s="31"/>
      <c r="BU20" s="31"/>
      <c r="BV20" s="30"/>
      <c r="BW20" s="30"/>
      <c r="BX20" s="29"/>
      <c r="BY20" s="30"/>
      <c r="BZ20" s="29"/>
      <c r="CA20" s="31"/>
      <c r="CB20" s="31"/>
      <c r="CC20" s="31"/>
      <c r="CD20" s="30"/>
      <c r="CE20" s="30"/>
      <c r="CF20" s="29"/>
      <c r="CG20" s="30"/>
      <c r="CH20" s="29"/>
      <c r="CI20" s="31"/>
      <c r="CJ20" s="31"/>
      <c r="CK20" s="31"/>
      <c r="CL20" s="30"/>
      <c r="CM20" s="30"/>
      <c r="CN20" s="29"/>
      <c r="CO20" s="30"/>
      <c r="CP20" s="29"/>
      <c r="CQ20" s="31"/>
      <c r="CR20" s="31"/>
      <c r="CS20" s="31"/>
      <c r="CT20" s="30"/>
      <c r="CU20" s="30"/>
      <c r="CV20" s="29"/>
      <c r="CW20" s="30"/>
      <c r="CX20" s="29"/>
      <c r="CY20" s="31"/>
      <c r="CZ20" s="31"/>
      <c r="DA20" s="31"/>
      <c r="DB20" s="30"/>
      <c r="DC20" s="30"/>
      <c r="DD20" s="29"/>
      <c r="DE20" s="30"/>
      <c r="DF20" s="29"/>
      <c r="DG20" s="31"/>
      <c r="DH20" s="31"/>
      <c r="DI20" s="31"/>
      <c r="DJ20" s="30"/>
      <c r="DK20" s="30"/>
      <c r="DL20" s="29"/>
      <c r="DM20" s="30"/>
      <c r="DN20" s="29"/>
      <c r="DO20" s="31"/>
      <c r="DP20" s="31"/>
      <c r="DQ20" s="31"/>
      <c r="DR20" s="30"/>
      <c r="DS20" s="30"/>
      <c r="DT20" s="29"/>
      <c r="DU20" s="30"/>
      <c r="DV20" s="29"/>
      <c r="DW20" s="31"/>
      <c r="DX20" s="31"/>
      <c r="DY20" s="31"/>
      <c r="DZ20" s="30"/>
      <c r="EA20" s="30"/>
      <c r="EB20" s="29"/>
      <c r="EC20" s="30"/>
      <c r="ED20" s="29"/>
      <c r="EE20" s="31"/>
      <c r="EF20" s="31"/>
      <c r="EG20" s="31"/>
      <c r="EH20" s="30"/>
      <c r="EI20" s="30"/>
      <c r="EJ20" s="29"/>
      <c r="EK20" s="30"/>
      <c r="EL20" s="29"/>
      <c r="EM20" s="31"/>
      <c r="EN20" s="31"/>
      <c r="EO20" s="31"/>
      <c r="EP20" s="30"/>
      <c r="EQ20" s="30"/>
      <c r="ER20" s="29"/>
      <c r="ES20" s="30"/>
      <c r="ET20" s="29"/>
      <c r="EU20" s="31"/>
      <c r="EV20" s="31"/>
      <c r="EW20" s="31"/>
      <c r="EX20" s="30"/>
      <c r="EY20" s="30"/>
      <c r="EZ20" s="29"/>
      <c r="FA20" s="30"/>
      <c r="FB20" s="29"/>
      <c r="FC20" s="31"/>
      <c r="FD20" s="31"/>
      <c r="FE20" s="31"/>
      <c r="FF20" s="30"/>
      <c r="FG20" s="30"/>
      <c r="FH20" s="29"/>
      <c r="FI20" s="30"/>
      <c r="FJ20" s="29"/>
      <c r="FK20" s="31"/>
      <c r="FL20" s="31"/>
      <c r="FM20" s="31"/>
      <c r="FN20" s="30"/>
      <c r="FO20" s="30"/>
      <c r="FP20" s="29"/>
      <c r="FQ20" s="30"/>
      <c r="FR20" s="29"/>
      <c r="FS20" s="31"/>
      <c r="FT20" s="31"/>
      <c r="FU20" s="31"/>
      <c r="FV20" s="30"/>
      <c r="FW20" s="30"/>
      <c r="FX20" s="29"/>
      <c r="FY20" s="30"/>
      <c r="FZ20" s="29"/>
      <c r="GA20" s="31"/>
      <c r="GB20" s="31"/>
      <c r="GC20" s="31"/>
      <c r="GD20" s="30"/>
      <c r="GE20" s="30"/>
      <c r="GF20" s="29"/>
      <c r="GG20" s="30"/>
      <c r="GH20" s="29"/>
      <c r="GI20" s="31"/>
      <c r="GJ20" s="31"/>
      <c r="GK20" s="31"/>
      <c r="GL20" s="30"/>
      <c r="GM20" s="30"/>
      <c r="GN20" s="29"/>
      <c r="GO20" s="30"/>
      <c r="GP20" s="29"/>
      <c r="GQ20" s="31"/>
      <c r="GR20" s="31"/>
      <c r="GS20" s="31"/>
      <c r="GT20" s="30"/>
      <c r="GU20" s="30"/>
      <c r="GV20" s="29"/>
      <c r="GW20" s="30"/>
      <c r="GX20" s="29"/>
      <c r="GY20" s="31"/>
      <c r="GZ20" s="31"/>
      <c r="HA20" s="31"/>
      <c r="HB20" s="30"/>
      <c r="HC20" s="30"/>
      <c r="HD20" s="29"/>
      <c r="HE20" s="30"/>
      <c r="HF20" s="29"/>
      <c r="HG20" s="31"/>
      <c r="HH20" s="31"/>
      <c r="HI20" s="31"/>
      <c r="HJ20" s="30"/>
      <c r="HK20" s="30"/>
      <c r="HL20" s="29"/>
      <c r="HM20" s="30"/>
      <c r="HN20" s="29"/>
      <c r="HO20" s="31"/>
      <c r="HP20" s="31"/>
      <c r="HQ20" s="31"/>
      <c r="HR20" s="30"/>
      <c r="HS20" s="30"/>
      <c r="HT20" s="29"/>
      <c r="HU20" s="30"/>
      <c r="HV20" s="29"/>
      <c r="HW20" s="31"/>
      <c r="HX20" s="31"/>
      <c r="HY20" s="31"/>
      <c r="HZ20" s="30"/>
      <c r="IA20" s="30"/>
      <c r="IB20" s="29"/>
      <c r="IC20" s="30"/>
      <c r="ID20" s="29"/>
      <c r="IE20" s="31"/>
      <c r="IF20" s="31"/>
      <c r="IG20" s="31"/>
      <c r="IH20" s="30"/>
      <c r="II20" s="30"/>
      <c r="IJ20" s="29"/>
      <c r="IK20" s="30"/>
      <c r="IL20" s="29"/>
      <c r="IM20" s="31"/>
      <c r="IN20" s="31"/>
      <c r="IO20" s="31"/>
      <c r="IP20" s="30"/>
      <c r="IQ20" s="30"/>
      <c r="IR20" s="29"/>
      <c r="IS20" s="30"/>
      <c r="IT20" s="29"/>
      <c r="IU20" s="31"/>
      <c r="IV20" s="31"/>
    </row>
    <row r="21" spans="1:256" s="6" customFormat="1" ht="30">
      <c r="A21" s="40">
        <f t="shared" si="0"/>
        <v>19</v>
      </c>
      <c r="B21" s="248">
        <v>31</v>
      </c>
      <c r="C21" s="248" t="str">
        <f>VLOOKUP(B21,A!$A:$C,2,0)</f>
        <v>Tučňáci</v>
      </c>
      <c r="D21" s="196" t="str">
        <f>VLOOKUP(B21,A!$A:$C,3,0)</f>
        <v>Lvíčata</v>
      </c>
      <c r="E21" s="41">
        <v>2</v>
      </c>
      <c r="F21" s="41">
        <v>0</v>
      </c>
      <c r="G21" s="41">
        <v>12</v>
      </c>
      <c r="H21" s="165">
        <v>6</v>
      </c>
      <c r="I21" s="41">
        <v>12</v>
      </c>
      <c r="J21" s="41">
        <v>7</v>
      </c>
      <c r="K21" s="41">
        <v>0</v>
      </c>
      <c r="L21" s="41">
        <v>8</v>
      </c>
      <c r="M21" s="43">
        <v>0</v>
      </c>
      <c r="N21" s="44">
        <f t="shared" si="1"/>
        <v>47</v>
      </c>
      <c r="O21" s="117">
        <f t="shared" si="2"/>
        <v>8.8078703703703704E-3</v>
      </c>
      <c r="P21" s="3">
        <f t="shared" si="7"/>
        <v>29</v>
      </c>
      <c r="Q21" s="3">
        <f t="shared" si="8"/>
        <v>761.25</v>
      </c>
      <c r="R21" s="74">
        <f t="shared" si="4"/>
        <v>12.6875</v>
      </c>
      <c r="S21" s="75">
        <f t="shared" si="5"/>
        <v>12</v>
      </c>
      <c r="T21" s="74">
        <f t="shared" si="6"/>
        <v>41.25</v>
      </c>
      <c r="U21" s="75"/>
      <c r="V21" s="29"/>
      <c r="W21" s="31"/>
      <c r="X21" s="31"/>
      <c r="Y21" s="31"/>
      <c r="Z21" s="30"/>
      <c r="AA21" s="30"/>
      <c r="AB21" s="29"/>
      <c r="AC21" s="30"/>
      <c r="AD21" s="29"/>
      <c r="AE21" s="31"/>
      <c r="AF21" s="31"/>
      <c r="AG21" s="31"/>
      <c r="AH21" s="30"/>
      <c r="AI21" s="30"/>
      <c r="AJ21" s="29"/>
      <c r="AK21" s="30"/>
      <c r="AL21" s="29"/>
      <c r="AM21" s="31"/>
      <c r="AN21" s="31"/>
      <c r="AO21" s="31"/>
      <c r="AP21" s="30"/>
      <c r="AQ21" s="30"/>
      <c r="AR21" s="29"/>
      <c r="AS21" s="30"/>
      <c r="AT21" s="29"/>
      <c r="AU21" s="31"/>
      <c r="AV21" s="31"/>
      <c r="AW21" s="31"/>
      <c r="AX21" s="30"/>
      <c r="AY21" s="30"/>
      <c r="AZ21" s="29"/>
      <c r="BA21" s="30"/>
      <c r="BB21" s="29"/>
      <c r="BC21" s="31"/>
      <c r="BD21" s="31"/>
      <c r="BE21" s="31"/>
      <c r="BF21" s="30"/>
      <c r="BG21" s="30"/>
      <c r="BH21" s="29"/>
      <c r="BI21" s="30"/>
      <c r="BJ21" s="29"/>
      <c r="BK21" s="31"/>
      <c r="BL21" s="31"/>
      <c r="BM21" s="31"/>
      <c r="BN21" s="30"/>
      <c r="BO21" s="30"/>
      <c r="BP21" s="29"/>
      <c r="BQ21" s="30"/>
      <c r="BR21" s="29"/>
      <c r="BS21" s="31"/>
      <c r="BT21" s="31"/>
      <c r="BU21" s="31"/>
      <c r="BV21" s="30"/>
      <c r="BW21" s="30"/>
      <c r="BX21" s="29"/>
      <c r="BY21" s="30"/>
      <c r="BZ21" s="29"/>
      <c r="CA21" s="31"/>
      <c r="CB21" s="31"/>
      <c r="CC21" s="31"/>
      <c r="CD21" s="30"/>
      <c r="CE21" s="30"/>
      <c r="CF21" s="29"/>
      <c r="CG21" s="30"/>
      <c r="CH21" s="29"/>
      <c r="CI21" s="31"/>
      <c r="CJ21" s="31"/>
      <c r="CK21" s="31"/>
      <c r="CL21" s="30"/>
      <c r="CM21" s="30"/>
      <c r="CN21" s="29"/>
      <c r="CO21" s="30"/>
      <c r="CP21" s="29"/>
      <c r="CQ21" s="31"/>
      <c r="CR21" s="31"/>
      <c r="CS21" s="31"/>
      <c r="CT21" s="30"/>
      <c r="CU21" s="30"/>
      <c r="CV21" s="29"/>
      <c r="CW21" s="30"/>
      <c r="CX21" s="29"/>
      <c r="CY21" s="31"/>
      <c r="CZ21" s="31"/>
      <c r="DA21" s="31"/>
      <c r="DB21" s="30"/>
      <c r="DC21" s="30"/>
      <c r="DD21" s="29"/>
      <c r="DE21" s="30"/>
      <c r="DF21" s="29"/>
      <c r="DG21" s="31"/>
      <c r="DH21" s="31"/>
      <c r="DI21" s="31"/>
      <c r="DJ21" s="30"/>
      <c r="DK21" s="30"/>
      <c r="DL21" s="29"/>
      <c r="DM21" s="30"/>
      <c r="DN21" s="29"/>
      <c r="DO21" s="31"/>
      <c r="DP21" s="31"/>
      <c r="DQ21" s="31"/>
      <c r="DR21" s="30"/>
      <c r="DS21" s="30"/>
      <c r="DT21" s="29"/>
      <c r="DU21" s="30"/>
      <c r="DV21" s="29"/>
      <c r="DW21" s="31"/>
      <c r="DX21" s="31"/>
      <c r="DY21" s="31"/>
      <c r="DZ21" s="30"/>
      <c r="EA21" s="30"/>
      <c r="EB21" s="29"/>
      <c r="EC21" s="30"/>
      <c r="ED21" s="29"/>
      <c r="EE21" s="31"/>
      <c r="EF21" s="31"/>
      <c r="EG21" s="31"/>
      <c r="EH21" s="30"/>
      <c r="EI21" s="30"/>
      <c r="EJ21" s="29"/>
      <c r="EK21" s="30"/>
      <c r="EL21" s="29"/>
      <c r="EM21" s="31"/>
      <c r="EN21" s="31"/>
      <c r="EO21" s="31"/>
      <c r="EP21" s="30"/>
      <c r="EQ21" s="30"/>
      <c r="ER21" s="29"/>
      <c r="ES21" s="30"/>
      <c r="ET21" s="29"/>
      <c r="EU21" s="31"/>
      <c r="EV21" s="31"/>
      <c r="EW21" s="31"/>
      <c r="EX21" s="30"/>
      <c r="EY21" s="30"/>
      <c r="EZ21" s="29"/>
      <c r="FA21" s="30"/>
      <c r="FB21" s="29"/>
      <c r="FC21" s="31"/>
      <c r="FD21" s="31"/>
      <c r="FE21" s="31"/>
      <c r="FF21" s="30"/>
      <c r="FG21" s="30"/>
      <c r="FH21" s="29"/>
      <c r="FI21" s="30"/>
      <c r="FJ21" s="29"/>
      <c r="FK21" s="31"/>
      <c r="FL21" s="31"/>
      <c r="FM21" s="31"/>
      <c r="FN21" s="30"/>
      <c r="FO21" s="30"/>
      <c r="FP21" s="29"/>
      <c r="FQ21" s="30"/>
      <c r="FR21" s="29"/>
      <c r="FS21" s="31"/>
      <c r="FT21" s="31"/>
      <c r="FU21" s="31"/>
      <c r="FV21" s="30"/>
      <c r="FW21" s="30"/>
      <c r="FX21" s="29"/>
      <c r="FY21" s="30"/>
      <c r="FZ21" s="29"/>
      <c r="GA21" s="31"/>
      <c r="GB21" s="31"/>
      <c r="GC21" s="31"/>
      <c r="GD21" s="30"/>
      <c r="GE21" s="30"/>
      <c r="GF21" s="29"/>
      <c r="GG21" s="30"/>
      <c r="GH21" s="29"/>
      <c r="GI21" s="31"/>
      <c r="GJ21" s="31"/>
      <c r="GK21" s="31"/>
      <c r="GL21" s="30"/>
      <c r="GM21" s="30"/>
      <c r="GN21" s="29"/>
      <c r="GO21" s="30"/>
      <c r="GP21" s="29"/>
      <c r="GQ21" s="31"/>
      <c r="GR21" s="31"/>
      <c r="GS21" s="31"/>
      <c r="GT21" s="30"/>
      <c r="GU21" s="30"/>
      <c r="GV21" s="29"/>
      <c r="GW21" s="30"/>
      <c r="GX21" s="29"/>
      <c r="GY21" s="31"/>
      <c r="GZ21" s="31"/>
      <c r="HA21" s="31"/>
      <c r="HB21" s="30"/>
      <c r="HC21" s="30"/>
      <c r="HD21" s="29"/>
      <c r="HE21" s="30"/>
      <c r="HF21" s="29"/>
      <c r="HG21" s="31"/>
      <c r="HH21" s="31"/>
      <c r="HI21" s="31"/>
      <c r="HJ21" s="30"/>
      <c r="HK21" s="30"/>
      <c r="HL21" s="29"/>
      <c r="HM21" s="30"/>
      <c r="HN21" s="29"/>
      <c r="HO21" s="31"/>
      <c r="HP21" s="31"/>
      <c r="HQ21" s="31"/>
      <c r="HR21" s="30"/>
      <c r="HS21" s="30"/>
      <c r="HT21" s="29"/>
      <c r="HU21" s="30"/>
      <c r="HV21" s="29"/>
      <c r="HW21" s="31"/>
      <c r="HX21" s="31"/>
      <c r="HY21" s="31"/>
      <c r="HZ21" s="30"/>
      <c r="IA21" s="30"/>
      <c r="IB21" s="29"/>
      <c r="IC21" s="30"/>
      <c r="ID21" s="29"/>
      <c r="IE21" s="31"/>
      <c r="IF21" s="31"/>
      <c r="IG21" s="31"/>
      <c r="IH21" s="30"/>
      <c r="II21" s="30"/>
      <c r="IJ21" s="29"/>
      <c r="IK21" s="30"/>
      <c r="IL21" s="29"/>
      <c r="IM21" s="31"/>
      <c r="IN21" s="31"/>
      <c r="IO21" s="31"/>
      <c r="IP21" s="30"/>
      <c r="IQ21" s="30"/>
      <c r="IR21" s="29"/>
      <c r="IS21" s="30"/>
      <c r="IT21" s="29"/>
      <c r="IU21" s="31"/>
      <c r="IV21" s="31"/>
    </row>
    <row r="22" spans="1:256" s="6" customFormat="1" ht="30">
      <c r="A22" s="40">
        <f t="shared" si="0"/>
        <v>20</v>
      </c>
      <c r="B22" s="248">
        <v>33</v>
      </c>
      <c r="C22" s="248" t="str">
        <f>VLOOKUP(B22,A!$A:$C,2,0)</f>
        <v>Racek 4</v>
      </c>
      <c r="D22" s="196" t="str">
        <f>VLOOKUP(B22,A!$A:$C,3,0)</f>
        <v>4. přístav</v>
      </c>
      <c r="E22" s="41">
        <v>5</v>
      </c>
      <c r="F22" s="41">
        <v>0</v>
      </c>
      <c r="G22" s="41">
        <v>8</v>
      </c>
      <c r="H22" s="165">
        <v>8</v>
      </c>
      <c r="I22" s="41">
        <v>8</v>
      </c>
      <c r="J22" s="41">
        <v>4</v>
      </c>
      <c r="K22" s="41">
        <v>0</v>
      </c>
      <c r="L22" s="41">
        <v>9</v>
      </c>
      <c r="M22" s="43">
        <v>3</v>
      </c>
      <c r="N22" s="44">
        <f t="shared" si="1"/>
        <v>45</v>
      </c>
      <c r="O22" s="117">
        <f t="shared" si="2"/>
        <v>9.4097222222222238E-3</v>
      </c>
      <c r="P22" s="3">
        <f t="shared" si="7"/>
        <v>31</v>
      </c>
      <c r="Q22" s="3">
        <f t="shared" si="8"/>
        <v>813.75</v>
      </c>
      <c r="R22" s="74">
        <f t="shared" si="4"/>
        <v>13.5625</v>
      </c>
      <c r="S22" s="75">
        <f t="shared" si="5"/>
        <v>13</v>
      </c>
      <c r="T22" s="74">
        <f t="shared" si="6"/>
        <v>33.75</v>
      </c>
      <c r="U22" s="75"/>
      <c r="V22" s="29"/>
      <c r="W22" s="31"/>
      <c r="X22" s="31"/>
      <c r="Y22" s="31"/>
      <c r="Z22" s="30"/>
      <c r="AA22" s="30"/>
      <c r="AB22" s="29"/>
      <c r="AC22" s="30"/>
      <c r="AD22" s="29"/>
      <c r="AE22" s="31"/>
      <c r="AF22" s="31"/>
      <c r="AG22" s="31"/>
      <c r="AH22" s="30"/>
      <c r="AI22" s="30"/>
      <c r="AJ22" s="29"/>
      <c r="AK22" s="30"/>
      <c r="AL22" s="29"/>
      <c r="AM22" s="31"/>
      <c r="AN22" s="31"/>
      <c r="AO22" s="31"/>
      <c r="AP22" s="30"/>
      <c r="AQ22" s="30"/>
      <c r="AR22" s="29"/>
      <c r="AS22" s="30"/>
      <c r="AT22" s="29"/>
      <c r="AU22" s="31"/>
      <c r="AV22" s="31"/>
      <c r="AW22" s="31"/>
      <c r="AX22" s="30"/>
      <c r="AY22" s="30"/>
      <c r="AZ22" s="29"/>
      <c r="BA22" s="30"/>
      <c r="BB22" s="29"/>
      <c r="BC22" s="31"/>
      <c r="BD22" s="31"/>
      <c r="BE22" s="31"/>
      <c r="BF22" s="30"/>
      <c r="BG22" s="30"/>
      <c r="BH22" s="29"/>
      <c r="BI22" s="30"/>
      <c r="BJ22" s="29"/>
      <c r="BK22" s="31"/>
      <c r="BL22" s="31"/>
      <c r="BM22" s="31"/>
      <c r="BN22" s="30"/>
      <c r="BO22" s="30"/>
      <c r="BP22" s="29"/>
      <c r="BQ22" s="30"/>
      <c r="BR22" s="29"/>
      <c r="BS22" s="31"/>
      <c r="BT22" s="31"/>
      <c r="BU22" s="31"/>
      <c r="BV22" s="30"/>
      <c r="BW22" s="30"/>
      <c r="BX22" s="29"/>
      <c r="BY22" s="30"/>
      <c r="BZ22" s="29"/>
      <c r="CA22" s="31"/>
      <c r="CB22" s="31"/>
      <c r="CC22" s="31"/>
      <c r="CD22" s="30"/>
      <c r="CE22" s="30"/>
      <c r="CF22" s="29"/>
      <c r="CG22" s="30"/>
      <c r="CH22" s="29"/>
      <c r="CI22" s="31"/>
      <c r="CJ22" s="31"/>
      <c r="CK22" s="31"/>
      <c r="CL22" s="30"/>
      <c r="CM22" s="30"/>
      <c r="CN22" s="29"/>
      <c r="CO22" s="30"/>
      <c r="CP22" s="29"/>
      <c r="CQ22" s="31"/>
      <c r="CR22" s="31"/>
      <c r="CS22" s="31"/>
      <c r="CT22" s="30"/>
      <c r="CU22" s="30"/>
      <c r="CV22" s="29"/>
      <c r="CW22" s="30"/>
      <c r="CX22" s="29"/>
      <c r="CY22" s="31"/>
      <c r="CZ22" s="31"/>
      <c r="DA22" s="31"/>
      <c r="DB22" s="30"/>
      <c r="DC22" s="30"/>
      <c r="DD22" s="29"/>
      <c r="DE22" s="30"/>
      <c r="DF22" s="29"/>
      <c r="DG22" s="31"/>
      <c r="DH22" s="31"/>
      <c r="DI22" s="31"/>
      <c r="DJ22" s="30"/>
      <c r="DK22" s="30"/>
      <c r="DL22" s="29"/>
      <c r="DM22" s="30"/>
      <c r="DN22" s="29"/>
      <c r="DO22" s="31"/>
      <c r="DP22" s="31"/>
      <c r="DQ22" s="31"/>
      <c r="DR22" s="30"/>
      <c r="DS22" s="30"/>
      <c r="DT22" s="29"/>
      <c r="DU22" s="30"/>
      <c r="DV22" s="29"/>
      <c r="DW22" s="31"/>
      <c r="DX22" s="31"/>
      <c r="DY22" s="31"/>
      <c r="DZ22" s="30"/>
      <c r="EA22" s="30"/>
      <c r="EB22" s="29"/>
      <c r="EC22" s="30"/>
      <c r="ED22" s="29"/>
      <c r="EE22" s="31"/>
      <c r="EF22" s="31"/>
      <c r="EG22" s="31"/>
      <c r="EH22" s="30"/>
      <c r="EI22" s="30"/>
      <c r="EJ22" s="29"/>
      <c r="EK22" s="30"/>
      <c r="EL22" s="29"/>
      <c r="EM22" s="31"/>
      <c r="EN22" s="31"/>
      <c r="EO22" s="31"/>
      <c r="EP22" s="30"/>
      <c r="EQ22" s="30"/>
      <c r="ER22" s="29"/>
      <c r="ES22" s="30"/>
      <c r="ET22" s="29"/>
      <c r="EU22" s="31"/>
      <c r="EV22" s="31"/>
      <c r="EW22" s="31"/>
      <c r="EX22" s="30"/>
      <c r="EY22" s="30"/>
      <c r="EZ22" s="29"/>
      <c r="FA22" s="30"/>
      <c r="FB22" s="29"/>
      <c r="FC22" s="31"/>
      <c r="FD22" s="31"/>
      <c r="FE22" s="31"/>
      <c r="FF22" s="30"/>
      <c r="FG22" s="30"/>
      <c r="FH22" s="29"/>
      <c r="FI22" s="30"/>
      <c r="FJ22" s="29"/>
      <c r="FK22" s="31"/>
      <c r="FL22" s="31"/>
      <c r="FM22" s="31"/>
      <c r="FN22" s="30"/>
      <c r="FO22" s="30"/>
      <c r="FP22" s="29"/>
      <c r="FQ22" s="30"/>
      <c r="FR22" s="29"/>
      <c r="FS22" s="31"/>
      <c r="FT22" s="31"/>
      <c r="FU22" s="31"/>
      <c r="FV22" s="30"/>
      <c r="FW22" s="30"/>
      <c r="FX22" s="29"/>
      <c r="FY22" s="30"/>
      <c r="FZ22" s="29"/>
      <c r="GA22" s="31"/>
      <c r="GB22" s="31"/>
      <c r="GC22" s="31"/>
      <c r="GD22" s="30"/>
      <c r="GE22" s="30"/>
      <c r="GF22" s="29"/>
      <c r="GG22" s="30"/>
      <c r="GH22" s="29"/>
      <c r="GI22" s="31"/>
      <c r="GJ22" s="31"/>
      <c r="GK22" s="31"/>
      <c r="GL22" s="30"/>
      <c r="GM22" s="30"/>
      <c r="GN22" s="29"/>
      <c r="GO22" s="30"/>
      <c r="GP22" s="29"/>
      <c r="GQ22" s="31"/>
      <c r="GR22" s="31"/>
      <c r="GS22" s="31"/>
      <c r="GT22" s="30"/>
      <c r="GU22" s="30"/>
      <c r="GV22" s="29"/>
      <c r="GW22" s="30"/>
      <c r="GX22" s="29"/>
      <c r="GY22" s="31"/>
      <c r="GZ22" s="31"/>
      <c r="HA22" s="31"/>
      <c r="HB22" s="30"/>
      <c r="HC22" s="30"/>
      <c r="HD22" s="29"/>
      <c r="HE22" s="30"/>
      <c r="HF22" s="29"/>
      <c r="HG22" s="31"/>
      <c r="HH22" s="31"/>
      <c r="HI22" s="31"/>
      <c r="HJ22" s="30"/>
      <c r="HK22" s="30"/>
      <c r="HL22" s="29"/>
      <c r="HM22" s="30"/>
      <c r="HN22" s="29"/>
      <c r="HO22" s="31"/>
      <c r="HP22" s="31"/>
      <c r="HQ22" s="31"/>
      <c r="HR22" s="30"/>
      <c r="HS22" s="30"/>
      <c r="HT22" s="29"/>
      <c r="HU22" s="30"/>
      <c r="HV22" s="29"/>
      <c r="HW22" s="31"/>
      <c r="HX22" s="31"/>
      <c r="HY22" s="31"/>
      <c r="HZ22" s="30"/>
      <c r="IA22" s="30"/>
      <c r="IB22" s="29"/>
      <c r="IC22" s="30"/>
      <c r="ID22" s="29"/>
      <c r="IE22" s="31"/>
      <c r="IF22" s="31"/>
      <c r="IG22" s="31"/>
      <c r="IH22" s="30"/>
      <c r="II22" s="30"/>
      <c r="IJ22" s="29"/>
      <c r="IK22" s="30"/>
      <c r="IL22" s="29"/>
      <c r="IM22" s="31"/>
      <c r="IN22" s="31"/>
      <c r="IO22" s="31"/>
      <c r="IP22" s="30"/>
      <c r="IQ22" s="30"/>
      <c r="IR22" s="29"/>
      <c r="IS22" s="30"/>
      <c r="IT22" s="29"/>
      <c r="IU22" s="31"/>
      <c r="IV22" s="31"/>
    </row>
    <row r="23" spans="1:256" s="6" customFormat="1" ht="30">
      <c r="A23" s="40">
        <f t="shared" si="0"/>
        <v>21</v>
      </c>
      <c r="B23" s="248">
        <v>21</v>
      </c>
      <c r="C23" s="248" t="str">
        <f>VLOOKUP(B23,A!$A:$C,2,0)</f>
        <v>Rychlí špunti</v>
      </c>
      <c r="D23" s="196" t="str">
        <f>VLOOKUP(B23,A!$A:$C,3,0)</f>
        <v>Starý psi</v>
      </c>
      <c r="E23" s="41">
        <v>5</v>
      </c>
      <c r="F23" s="41">
        <v>2</v>
      </c>
      <c r="G23" s="41">
        <v>6</v>
      </c>
      <c r="H23" s="165">
        <v>6</v>
      </c>
      <c r="I23" s="41">
        <v>8</v>
      </c>
      <c r="J23" s="41">
        <v>4</v>
      </c>
      <c r="K23" s="41">
        <v>0</v>
      </c>
      <c r="L23" s="41">
        <v>10</v>
      </c>
      <c r="M23" s="43">
        <v>3</v>
      </c>
      <c r="N23" s="44">
        <f t="shared" si="1"/>
        <v>44</v>
      </c>
      <c r="O23" s="117">
        <f t="shared" si="2"/>
        <v>9.7222222222222224E-3</v>
      </c>
      <c r="P23" s="3">
        <f t="shared" si="7"/>
        <v>32</v>
      </c>
      <c r="Q23" s="3">
        <f t="shared" si="8"/>
        <v>840</v>
      </c>
      <c r="R23" s="74">
        <f t="shared" si="4"/>
        <v>14</v>
      </c>
      <c r="S23" s="75">
        <f t="shared" si="5"/>
        <v>14</v>
      </c>
      <c r="T23" s="74">
        <f t="shared" si="6"/>
        <v>0</v>
      </c>
      <c r="U23" s="75"/>
      <c r="V23" s="29"/>
      <c r="W23" s="31"/>
      <c r="X23" s="31"/>
      <c r="Y23" s="31"/>
      <c r="Z23" s="30"/>
      <c r="AA23" s="30"/>
      <c r="AB23" s="29"/>
      <c r="AC23" s="30"/>
      <c r="AD23" s="29"/>
      <c r="AE23" s="31"/>
      <c r="AF23" s="31"/>
      <c r="AG23" s="31"/>
      <c r="AH23" s="30"/>
      <c r="AI23" s="30"/>
      <c r="AJ23" s="29"/>
      <c r="AK23" s="30"/>
      <c r="AL23" s="29"/>
      <c r="AM23" s="31"/>
      <c r="AN23" s="31"/>
      <c r="AO23" s="31"/>
      <c r="AP23" s="30"/>
      <c r="AQ23" s="30"/>
      <c r="AR23" s="29"/>
      <c r="AS23" s="30"/>
      <c r="AT23" s="29"/>
      <c r="AU23" s="31"/>
      <c r="AV23" s="31"/>
      <c r="AW23" s="31"/>
      <c r="AX23" s="30"/>
      <c r="AY23" s="30"/>
      <c r="AZ23" s="29"/>
      <c r="BA23" s="30"/>
      <c r="BB23" s="29"/>
      <c r="BC23" s="31"/>
      <c r="BD23" s="31"/>
      <c r="BE23" s="31"/>
      <c r="BF23" s="30"/>
      <c r="BG23" s="30"/>
      <c r="BH23" s="29"/>
      <c r="BI23" s="30"/>
      <c r="BJ23" s="29"/>
      <c r="BK23" s="31"/>
      <c r="BL23" s="31"/>
      <c r="BM23" s="31"/>
      <c r="BN23" s="30"/>
      <c r="BO23" s="30"/>
      <c r="BP23" s="29"/>
      <c r="BQ23" s="30"/>
      <c r="BR23" s="29"/>
      <c r="BS23" s="31"/>
      <c r="BT23" s="31"/>
      <c r="BU23" s="31"/>
      <c r="BV23" s="30"/>
      <c r="BW23" s="30"/>
      <c r="BX23" s="29"/>
      <c r="BY23" s="30"/>
      <c r="BZ23" s="29"/>
      <c r="CA23" s="31"/>
      <c r="CB23" s="31"/>
      <c r="CC23" s="31"/>
      <c r="CD23" s="30"/>
      <c r="CE23" s="30"/>
      <c r="CF23" s="29"/>
      <c r="CG23" s="30"/>
      <c r="CH23" s="29"/>
      <c r="CI23" s="31"/>
      <c r="CJ23" s="31"/>
      <c r="CK23" s="31"/>
      <c r="CL23" s="30"/>
      <c r="CM23" s="30"/>
      <c r="CN23" s="29"/>
      <c r="CO23" s="30"/>
      <c r="CP23" s="29"/>
      <c r="CQ23" s="31"/>
      <c r="CR23" s="31"/>
      <c r="CS23" s="31"/>
      <c r="CT23" s="30"/>
      <c r="CU23" s="30"/>
      <c r="CV23" s="29"/>
      <c r="CW23" s="30"/>
      <c r="CX23" s="29"/>
      <c r="CY23" s="31"/>
      <c r="CZ23" s="31"/>
      <c r="DA23" s="31"/>
      <c r="DB23" s="30"/>
      <c r="DC23" s="30"/>
      <c r="DD23" s="29"/>
      <c r="DE23" s="30"/>
      <c r="DF23" s="29"/>
      <c r="DG23" s="31"/>
      <c r="DH23" s="31"/>
      <c r="DI23" s="31"/>
      <c r="DJ23" s="30"/>
      <c r="DK23" s="30"/>
      <c r="DL23" s="29"/>
      <c r="DM23" s="30"/>
      <c r="DN23" s="29"/>
      <c r="DO23" s="31"/>
      <c r="DP23" s="31"/>
      <c r="DQ23" s="31"/>
      <c r="DR23" s="30"/>
      <c r="DS23" s="30"/>
      <c r="DT23" s="29"/>
      <c r="DU23" s="30"/>
      <c r="DV23" s="29"/>
      <c r="DW23" s="31"/>
      <c r="DX23" s="31"/>
      <c r="DY23" s="31"/>
      <c r="DZ23" s="30"/>
      <c r="EA23" s="30"/>
      <c r="EB23" s="29"/>
      <c r="EC23" s="30"/>
      <c r="ED23" s="29"/>
      <c r="EE23" s="31"/>
      <c r="EF23" s="31"/>
      <c r="EG23" s="31"/>
      <c r="EH23" s="30"/>
      <c r="EI23" s="30"/>
      <c r="EJ23" s="29"/>
      <c r="EK23" s="30"/>
      <c r="EL23" s="29"/>
      <c r="EM23" s="31"/>
      <c r="EN23" s="31"/>
      <c r="EO23" s="31"/>
      <c r="EP23" s="30"/>
      <c r="EQ23" s="30"/>
      <c r="ER23" s="29"/>
      <c r="ES23" s="30"/>
      <c r="ET23" s="29"/>
      <c r="EU23" s="31"/>
      <c r="EV23" s="31"/>
      <c r="EW23" s="31"/>
      <c r="EX23" s="30"/>
      <c r="EY23" s="30"/>
      <c r="EZ23" s="29"/>
      <c r="FA23" s="30"/>
      <c r="FB23" s="29"/>
      <c r="FC23" s="31"/>
      <c r="FD23" s="31"/>
      <c r="FE23" s="31"/>
      <c r="FF23" s="30"/>
      <c r="FG23" s="30"/>
      <c r="FH23" s="29"/>
      <c r="FI23" s="30"/>
      <c r="FJ23" s="29"/>
      <c r="FK23" s="31"/>
      <c r="FL23" s="31"/>
      <c r="FM23" s="31"/>
      <c r="FN23" s="30"/>
      <c r="FO23" s="30"/>
      <c r="FP23" s="29"/>
      <c r="FQ23" s="30"/>
      <c r="FR23" s="29"/>
      <c r="FS23" s="31"/>
      <c r="FT23" s="31"/>
      <c r="FU23" s="31"/>
      <c r="FV23" s="30"/>
      <c r="FW23" s="30"/>
      <c r="FX23" s="29"/>
      <c r="FY23" s="30"/>
      <c r="FZ23" s="29"/>
      <c r="GA23" s="31"/>
      <c r="GB23" s="31"/>
      <c r="GC23" s="31"/>
      <c r="GD23" s="30"/>
      <c r="GE23" s="30"/>
      <c r="GF23" s="29"/>
      <c r="GG23" s="30"/>
      <c r="GH23" s="29"/>
      <c r="GI23" s="31"/>
      <c r="GJ23" s="31"/>
      <c r="GK23" s="31"/>
      <c r="GL23" s="30"/>
      <c r="GM23" s="30"/>
      <c r="GN23" s="29"/>
      <c r="GO23" s="30"/>
      <c r="GP23" s="29"/>
      <c r="GQ23" s="31"/>
      <c r="GR23" s="31"/>
      <c r="GS23" s="31"/>
      <c r="GT23" s="30"/>
      <c r="GU23" s="30"/>
      <c r="GV23" s="29"/>
      <c r="GW23" s="30"/>
      <c r="GX23" s="29"/>
      <c r="GY23" s="31"/>
      <c r="GZ23" s="31"/>
      <c r="HA23" s="31"/>
      <c r="HB23" s="30"/>
      <c r="HC23" s="30"/>
      <c r="HD23" s="29"/>
      <c r="HE23" s="30"/>
      <c r="HF23" s="29"/>
      <c r="HG23" s="31"/>
      <c r="HH23" s="31"/>
      <c r="HI23" s="31"/>
      <c r="HJ23" s="30"/>
      <c r="HK23" s="30"/>
      <c r="HL23" s="29"/>
      <c r="HM23" s="30"/>
      <c r="HN23" s="29"/>
      <c r="HO23" s="31"/>
      <c r="HP23" s="31"/>
      <c r="HQ23" s="31"/>
      <c r="HR23" s="30"/>
      <c r="HS23" s="30"/>
      <c r="HT23" s="29"/>
      <c r="HU23" s="30"/>
      <c r="HV23" s="29"/>
      <c r="HW23" s="31"/>
      <c r="HX23" s="31"/>
      <c r="HY23" s="31"/>
      <c r="HZ23" s="30"/>
      <c r="IA23" s="30"/>
      <c r="IB23" s="29"/>
      <c r="IC23" s="30"/>
      <c r="ID23" s="29"/>
      <c r="IE23" s="31"/>
      <c r="IF23" s="31"/>
      <c r="IG23" s="31"/>
      <c r="IH23" s="30"/>
      <c r="II23" s="30"/>
      <c r="IJ23" s="29"/>
      <c r="IK23" s="30"/>
      <c r="IL23" s="29"/>
      <c r="IM23" s="31"/>
      <c r="IN23" s="31"/>
      <c r="IO23" s="31"/>
      <c r="IP23" s="30"/>
      <c r="IQ23" s="30"/>
      <c r="IR23" s="29"/>
      <c r="IS23" s="30"/>
      <c r="IT23" s="29"/>
      <c r="IU23" s="31"/>
      <c r="IV23" s="31"/>
    </row>
    <row r="24" spans="1:256" s="6" customFormat="1" ht="30">
      <c r="A24" s="8"/>
      <c r="B24" s="30"/>
      <c r="C24" s="30"/>
      <c r="D24" s="29"/>
      <c r="E24" s="31"/>
      <c r="F24" s="31"/>
      <c r="G24" s="31"/>
      <c r="H24" s="31"/>
      <c r="I24" s="31"/>
      <c r="J24" s="31"/>
      <c r="K24" s="31"/>
      <c r="L24" s="31"/>
      <c r="M24" s="31"/>
    </row>
    <row r="25" spans="1:256" s="6" customFormat="1" ht="30">
      <c r="A25" s="8"/>
      <c r="B25" s="35"/>
      <c r="C25" s="36"/>
      <c r="D25" s="37"/>
      <c r="E25" s="31"/>
      <c r="F25" s="31"/>
      <c r="G25" s="31"/>
      <c r="H25" s="31"/>
      <c r="I25" s="31"/>
      <c r="J25" s="31"/>
      <c r="K25" s="31"/>
      <c r="L25" s="31"/>
      <c r="M25" s="31"/>
    </row>
    <row r="26" spans="1:256" s="6" customFormat="1" ht="30">
      <c r="A26" s="8"/>
      <c r="B26" s="35"/>
      <c r="C26" s="36"/>
      <c r="D26" s="37"/>
      <c r="E26" s="31"/>
      <c r="F26" s="31"/>
      <c r="G26" s="31"/>
      <c r="H26" s="31"/>
      <c r="I26" s="31"/>
      <c r="J26" s="31"/>
      <c r="K26" s="31"/>
      <c r="L26" s="31"/>
      <c r="M26" s="31"/>
    </row>
    <row r="27" spans="1:256" s="6" customFormat="1" ht="30">
      <c r="A27" s="8"/>
      <c r="B27" s="35"/>
      <c r="C27" s="36"/>
      <c r="D27" s="37"/>
      <c r="E27" s="31"/>
      <c r="F27" s="31"/>
      <c r="G27" s="31"/>
      <c r="H27" s="31"/>
      <c r="I27" s="31"/>
      <c r="J27" s="31"/>
      <c r="K27" s="31"/>
      <c r="L27" s="31"/>
      <c r="M27" s="31"/>
    </row>
    <row r="28" spans="1:256" s="6" customFormat="1" ht="30">
      <c r="A28" s="8"/>
      <c r="B28" s="35"/>
      <c r="C28" s="36"/>
      <c r="D28" s="37"/>
      <c r="E28" s="31"/>
      <c r="F28" s="31"/>
      <c r="G28" s="31"/>
      <c r="H28" s="31"/>
      <c r="I28" s="31"/>
      <c r="J28" s="31"/>
      <c r="K28" s="31"/>
      <c r="L28" s="31"/>
      <c r="M28" s="31"/>
    </row>
    <row r="29" spans="1:256" s="6" customFormat="1" ht="30">
      <c r="A29" s="8"/>
      <c r="B29" s="35"/>
      <c r="C29" s="36"/>
      <c r="D29" s="37"/>
      <c r="E29" s="31"/>
      <c r="F29" s="31"/>
      <c r="G29" s="31"/>
      <c r="H29" s="31"/>
      <c r="I29" s="31"/>
      <c r="J29" s="31"/>
      <c r="K29" s="31"/>
      <c r="L29" s="31"/>
      <c r="M29" s="31"/>
    </row>
    <row r="30" spans="1:256" s="6" customFormat="1" ht="30">
      <c r="A30" s="8"/>
      <c r="B30" s="35"/>
      <c r="C30" s="36"/>
      <c r="D30" s="37"/>
      <c r="E30" s="31"/>
      <c r="F30" s="31"/>
      <c r="G30" s="31"/>
      <c r="H30" s="31"/>
      <c r="I30" s="31"/>
      <c r="J30" s="31"/>
      <c r="K30" s="31"/>
      <c r="L30" s="31"/>
      <c r="M30" s="31"/>
    </row>
    <row r="31" spans="1:256" s="6" customFormat="1" ht="30">
      <c r="A31" s="8"/>
      <c r="B31" s="35"/>
      <c r="C31" s="36"/>
      <c r="D31" s="37"/>
      <c r="E31" s="31"/>
      <c r="F31" s="31"/>
      <c r="G31" s="31"/>
      <c r="H31" s="31"/>
      <c r="I31" s="31"/>
      <c r="J31" s="31"/>
      <c r="K31" s="31"/>
      <c r="L31" s="31"/>
      <c r="M31" s="31"/>
    </row>
    <row r="32" spans="1:256" s="6" customFormat="1" ht="30">
      <c r="A32" s="8"/>
      <c r="B32" s="35"/>
      <c r="C32" s="36"/>
      <c r="D32" s="37"/>
      <c r="E32" s="31"/>
      <c r="F32" s="31"/>
      <c r="G32" s="31"/>
      <c r="H32" s="31"/>
      <c r="I32" s="31"/>
      <c r="J32" s="31"/>
      <c r="K32" s="31"/>
      <c r="L32" s="31"/>
      <c r="M32" s="31"/>
    </row>
    <row r="33" spans="1:13" s="6" customFormat="1" ht="30">
      <c r="A33" s="8"/>
      <c r="B33" s="35"/>
      <c r="C33" s="36"/>
      <c r="D33" s="37"/>
      <c r="E33" s="31"/>
      <c r="F33" s="31"/>
      <c r="G33" s="31"/>
      <c r="H33" s="31"/>
      <c r="I33" s="31"/>
      <c r="J33" s="31"/>
      <c r="K33" s="31"/>
      <c r="L33" s="31"/>
      <c r="M33" s="31"/>
    </row>
    <row r="34" spans="1:13" s="6" customFormat="1">
      <c r="A34" s="8"/>
      <c r="B34" s="2"/>
      <c r="C34" s="2"/>
      <c r="D34" s="32"/>
      <c r="E34" s="7"/>
      <c r="F34" s="7"/>
      <c r="G34" s="7"/>
      <c r="H34" s="7"/>
      <c r="I34" s="7"/>
      <c r="J34" s="7"/>
      <c r="K34" s="7"/>
      <c r="L34" s="7"/>
      <c r="M34" s="7"/>
    </row>
    <row r="35" spans="1:13" s="6" customFormat="1">
      <c r="A35" s="8"/>
      <c r="C35" s="2"/>
      <c r="D35" s="2"/>
    </row>
    <row r="36" spans="1:13" s="6" customFormat="1">
      <c r="C36" s="2"/>
      <c r="D36" s="2"/>
    </row>
    <row r="37" spans="1:13" s="6" customFormat="1">
      <c r="C37" s="2"/>
      <c r="D37" s="2"/>
    </row>
    <row r="38" spans="1:13" s="6" customFormat="1">
      <c r="C38" s="2"/>
      <c r="D38" s="2"/>
    </row>
    <row r="39" spans="1:13" s="6" customFormat="1">
      <c r="C39" s="2"/>
      <c r="D39" s="2"/>
    </row>
    <row r="40" spans="1:13" s="6" customFormat="1">
      <c r="C40" s="2"/>
      <c r="D40" s="2"/>
    </row>
    <row r="41" spans="1:13" s="6" customFormat="1">
      <c r="C41" s="2"/>
      <c r="D41" s="2"/>
    </row>
    <row r="42" spans="1:13" s="6" customFormat="1">
      <c r="C42" s="2"/>
      <c r="D42" s="2"/>
    </row>
    <row r="43" spans="1:13" s="6" customFormat="1">
      <c r="C43" s="2"/>
      <c r="D43" s="2"/>
    </row>
    <row r="44" spans="1:13" s="6" customFormat="1">
      <c r="C44" s="2"/>
      <c r="D44" s="2"/>
    </row>
  </sheetData>
  <autoFilter ref="A2:IV2">
    <filterColumn colId="10"/>
    <filterColumn colId="12"/>
    <sortState ref="A3:IU26">
      <sortCondition ref="A2"/>
    </sortState>
  </autoFilter>
  <sortState ref="A3:O23">
    <sortCondition ref="A3"/>
  </sortState>
  <phoneticPr fontId="0" type="noConversion"/>
  <pageMargins left="0.23622047244094491" right="0.23622047244094491" top="0.3" bottom="0.36" header="0.25" footer="0.31496062992125984"/>
  <pageSetup paperSize="9" scale="70" orientation="landscape" horizontalDpi="4294967293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6"/>
  <sheetViews>
    <sheetView zoomScale="55" zoomScaleNormal="55" workbookViewId="0">
      <selection activeCell="F3" sqref="F3"/>
    </sheetView>
  </sheetViews>
  <sheetFormatPr defaultRowHeight="13.2"/>
  <cols>
    <col min="1" max="1" width="12.6640625" style="253" customWidth="1"/>
    <col min="2" max="2" width="16.5546875" customWidth="1"/>
    <col min="3" max="3" width="48.109375" customWidth="1"/>
    <col min="4" max="4" width="32.5546875" customWidth="1"/>
    <col min="5" max="5" width="1.5546875" customWidth="1"/>
    <col min="6" max="6" width="18.88671875" style="253" customWidth="1"/>
    <col min="7" max="7" width="23.88671875" customWidth="1"/>
  </cols>
  <sheetData>
    <row r="1" spans="1:12" ht="60.75" customHeight="1" thickBot="1">
      <c r="A1" s="264"/>
      <c r="B1" s="255" t="s">
        <v>78</v>
      </c>
      <c r="C1" s="256"/>
      <c r="D1" s="255"/>
      <c r="E1" s="256"/>
      <c r="F1" s="257"/>
      <c r="G1" s="258"/>
    </row>
    <row r="2" spans="1:12" ht="95.25" customHeight="1" thickBot="1">
      <c r="A2" s="45" t="s">
        <v>12</v>
      </c>
      <c r="B2" s="45" t="s">
        <v>3</v>
      </c>
      <c r="C2" s="45" t="s">
        <v>14</v>
      </c>
      <c r="D2" s="38" t="s">
        <v>2</v>
      </c>
      <c r="E2" s="259"/>
      <c r="F2" s="260" t="s">
        <v>76</v>
      </c>
      <c r="G2" s="261" t="s">
        <v>77</v>
      </c>
    </row>
    <row r="3" spans="1:12" ht="30.75" customHeight="1" thickTop="1">
      <c r="A3" s="236">
        <f t="shared" ref="A3:A19" si="0">RANK(F3,$F$3:$F$19,1)</f>
        <v>1</v>
      </c>
      <c r="B3" s="251">
        <v>21</v>
      </c>
      <c r="C3" s="248" t="str">
        <f>VLOOKUP(B3,A!$A:$C,2,0)</f>
        <v>Rychlí špunti</v>
      </c>
      <c r="D3" s="249" t="str">
        <f>VLOOKUP(B3,A!$A:$C,3,0)</f>
        <v>Starý psi</v>
      </c>
      <c r="F3" s="263">
        <f>VLOOKUP($B3,A_všestrannost!B:O,13,0)</f>
        <v>44</v>
      </c>
      <c r="G3" s="262">
        <f t="shared" ref="G3:G23" si="1">$F$25+$F3</f>
        <v>44.625</v>
      </c>
    </row>
    <row r="4" spans="1:12" ht="42" customHeight="1">
      <c r="A4" s="236">
        <f t="shared" si="0"/>
        <v>2</v>
      </c>
      <c r="B4" s="252">
        <v>33</v>
      </c>
      <c r="C4" s="248" t="str">
        <f>VLOOKUP(B4,A!$A:$C,2,0)</f>
        <v>Racek 4</v>
      </c>
      <c r="D4" s="249" t="str">
        <f>VLOOKUP(B4,A!$A:$C,3,0)</f>
        <v>4. přístav</v>
      </c>
      <c r="F4" s="263">
        <f>VLOOKUP($B4,A_všestrannost!B:O,13,0)</f>
        <v>45</v>
      </c>
      <c r="G4" s="262">
        <f t="shared" si="1"/>
        <v>45.625</v>
      </c>
    </row>
    <row r="5" spans="1:12" ht="42" customHeight="1">
      <c r="A5" s="236">
        <f t="shared" si="0"/>
        <v>3</v>
      </c>
      <c r="B5" s="251">
        <v>31</v>
      </c>
      <c r="C5" s="248" t="str">
        <f>VLOOKUP(B5,A!$A:$C,2,0)</f>
        <v>Tučňáci</v>
      </c>
      <c r="D5" s="249" t="str">
        <f>VLOOKUP(B5,A!$A:$C,3,0)</f>
        <v>Lvíčata</v>
      </c>
      <c r="F5" s="263">
        <f>VLOOKUP($B5,A_všestrannost!B:O,13,0)</f>
        <v>47</v>
      </c>
      <c r="G5" s="262">
        <f t="shared" si="1"/>
        <v>47.625</v>
      </c>
    </row>
    <row r="6" spans="1:12" ht="42" customHeight="1">
      <c r="A6" s="236">
        <f t="shared" si="0"/>
        <v>4</v>
      </c>
      <c r="B6" s="252">
        <v>26</v>
      </c>
      <c r="C6" s="248" t="str">
        <f>VLOOKUP(B6,A!$A:$C,2,0)</f>
        <v>Já nevím</v>
      </c>
      <c r="D6" s="249" t="str">
        <f>VLOOKUP(B6,A!$A:$C,3,0)</f>
        <v>VTO Neptun</v>
      </c>
      <c r="F6" s="263">
        <f>VLOOKUP($B6,A_všestrannost!B:O,13,0)</f>
        <v>48</v>
      </c>
      <c r="G6" s="262">
        <f t="shared" si="1"/>
        <v>48.625</v>
      </c>
      <c r="L6" t="s">
        <v>80</v>
      </c>
    </row>
    <row r="7" spans="1:12" ht="42" customHeight="1">
      <c r="A7" s="236">
        <f t="shared" si="0"/>
        <v>4</v>
      </c>
      <c r="B7" s="251">
        <v>35</v>
      </c>
      <c r="C7" s="248" t="str">
        <f>VLOOKUP(B7,A!$A:$C,2,0)</f>
        <v>Racek 2</v>
      </c>
      <c r="D7" s="249" t="str">
        <f>VLOOKUP(B7,A!$A:$C,3,0)</f>
        <v>4. přístav</v>
      </c>
      <c r="F7" s="263">
        <f>VLOOKUP($B7,A_všestrannost!B:O,13,0)</f>
        <v>48</v>
      </c>
      <c r="G7" s="262">
        <f t="shared" si="1"/>
        <v>48.625</v>
      </c>
    </row>
    <row r="8" spans="1:12" ht="42" customHeight="1">
      <c r="A8" s="236">
        <f t="shared" si="0"/>
        <v>6</v>
      </c>
      <c r="B8" s="252">
        <v>32</v>
      </c>
      <c r="C8" s="248" t="str">
        <f>VLOOKUP(B8,A!$A:$C,2,0)</f>
        <v>Racek 5</v>
      </c>
      <c r="D8" s="249" t="str">
        <f>VLOOKUP(B8,A!$A:$C,3,0)</f>
        <v>4. přístav</v>
      </c>
      <c r="F8" s="263">
        <f>VLOOKUP($B8,A_všestrannost!B:O,13,0)</f>
        <v>49</v>
      </c>
      <c r="G8" s="262">
        <f t="shared" si="1"/>
        <v>49.625</v>
      </c>
    </row>
    <row r="9" spans="1:12" ht="42" customHeight="1">
      <c r="A9" s="236">
        <f t="shared" si="0"/>
        <v>6</v>
      </c>
      <c r="B9" s="251">
        <v>37</v>
      </c>
      <c r="C9" s="248" t="str">
        <f>VLOOKUP(B9,A!$A:$C,2,0)</f>
        <v>Želvušky</v>
      </c>
      <c r="D9" s="249" t="str">
        <f>VLOOKUP(B9,A!$A:$C,3,0)</f>
        <v>4. přístav</v>
      </c>
      <c r="F9" s="263">
        <f>VLOOKUP($B9,A_všestrannost!B:O,13,0)</f>
        <v>49</v>
      </c>
      <c r="G9" s="262">
        <f t="shared" si="1"/>
        <v>49.625</v>
      </c>
    </row>
    <row r="10" spans="1:12" ht="42" customHeight="1">
      <c r="A10" s="236">
        <f t="shared" si="0"/>
        <v>8</v>
      </c>
      <c r="B10" s="252">
        <v>36</v>
      </c>
      <c r="C10" s="248" t="str">
        <f>VLOOKUP(B10,A!$A:$C,2,0)</f>
        <v>Želvy</v>
      </c>
      <c r="D10" s="249" t="str">
        <f>VLOOKUP(B10,A!$A:$C,3,0)</f>
        <v>4. přístav</v>
      </c>
      <c r="F10" s="263">
        <f>VLOOKUP($B10,A_všestrannost!B:O,13,0)</f>
        <v>52</v>
      </c>
      <c r="G10" s="262">
        <f t="shared" si="1"/>
        <v>52.625</v>
      </c>
    </row>
    <row r="11" spans="1:12" ht="42" customHeight="1">
      <c r="A11" s="236">
        <f t="shared" si="0"/>
        <v>9</v>
      </c>
      <c r="B11" s="251">
        <v>29</v>
      </c>
      <c r="C11" s="248" t="str">
        <f>VLOOKUP(B11,A!$A:$C,2,0)</f>
        <v>Ohnivé šípy</v>
      </c>
      <c r="D11" s="249" t="str">
        <f>VLOOKUP(B11,A!$A:$C,3,0)</f>
        <v>4. přístav Bobři</v>
      </c>
      <c r="F11" s="263">
        <f>VLOOKUP($B11,A_všestrannost!B:O,13,0)</f>
        <v>53</v>
      </c>
      <c r="G11" s="262">
        <f t="shared" si="1"/>
        <v>53.625</v>
      </c>
    </row>
    <row r="12" spans="1:12" ht="42" customHeight="1">
      <c r="A12" s="236">
        <f t="shared" si="0"/>
        <v>10</v>
      </c>
      <c r="B12" s="252">
        <v>23</v>
      </c>
      <c r="C12" s="248" t="str">
        <f>VLOOKUP(B12,A!$A:$C,2,0)</f>
        <v>Vlhký pyškůtek</v>
      </c>
      <c r="D12" s="249" t="str">
        <f>VLOOKUP(B12,A!$A:$C,3,0)</f>
        <v>VTO Tygři</v>
      </c>
      <c r="F12" s="263">
        <f>VLOOKUP($B12,A_všestrannost!B:O,13,0)</f>
        <v>54</v>
      </c>
      <c r="G12" s="262">
        <f t="shared" si="1"/>
        <v>54.625</v>
      </c>
    </row>
    <row r="13" spans="1:12" ht="42" customHeight="1">
      <c r="A13" s="236">
        <f t="shared" si="0"/>
        <v>11</v>
      </c>
      <c r="B13" s="251">
        <v>25</v>
      </c>
      <c r="C13" s="248" t="str">
        <f>VLOOKUP(B13,A!$A:$C,2,0)</f>
        <v>Dráček a 3 princezny</v>
      </c>
      <c r="D13" s="43" t="str">
        <f>VLOOKUP(B13,A!$A:$C,3,0)</f>
        <v>Mokro,Vydry,Tygři</v>
      </c>
      <c r="F13" s="263">
        <f>VLOOKUP($B13,A_všestrannost!B:O,13,0)</f>
        <v>55</v>
      </c>
      <c r="G13" s="262">
        <f t="shared" si="1"/>
        <v>55.625</v>
      </c>
    </row>
    <row r="14" spans="1:12" ht="42" customHeight="1">
      <c r="A14" s="236">
        <f t="shared" si="0"/>
        <v>12</v>
      </c>
      <c r="B14" s="252">
        <v>27</v>
      </c>
      <c r="C14" s="248" t="str">
        <f>VLOOKUP(B14,A!$A:$C,2,0)</f>
        <v>Racek 1</v>
      </c>
      <c r="D14" s="249" t="str">
        <f>VLOOKUP(B14,A!$A:$C,3,0)</f>
        <v>4. přístav</v>
      </c>
      <c r="F14" s="263">
        <f>VLOOKUP($B14,A_všestrannost!B:O,13,0)</f>
        <v>58</v>
      </c>
      <c r="G14" s="262">
        <f t="shared" si="1"/>
        <v>58.625</v>
      </c>
    </row>
    <row r="15" spans="1:12" ht="42" customHeight="1">
      <c r="A15" s="236">
        <f t="shared" si="0"/>
        <v>13</v>
      </c>
      <c r="B15" s="251">
        <v>28</v>
      </c>
      <c r="C15" s="248" t="str">
        <f>VLOOKUP(B15,A!$A:$C,2,0)</f>
        <v>Želvičky</v>
      </c>
      <c r="D15" s="249" t="str">
        <f>VLOOKUP(B15,A!$A:$C,3,0)</f>
        <v>4. přístav</v>
      </c>
      <c r="F15" s="263">
        <f>VLOOKUP($B15,A_všestrannost!B:O,13,0)</f>
        <v>60</v>
      </c>
      <c r="G15" s="262">
        <f t="shared" si="1"/>
        <v>60.625</v>
      </c>
    </row>
    <row r="16" spans="1:12" ht="42" customHeight="1">
      <c r="A16" s="236">
        <f t="shared" si="0"/>
        <v>13</v>
      </c>
      <c r="B16" s="252">
        <v>30</v>
      </c>
      <c r="C16" s="248" t="str">
        <f>VLOOKUP(B16,A!$A:$C,2,0)</f>
        <v>Pravěké pádlo</v>
      </c>
      <c r="D16" s="249" t="str">
        <f>VLOOKUP(B16,A!$A:$C,3,0)</f>
        <v>VTO Regenti</v>
      </c>
      <c r="F16" s="263">
        <f>VLOOKUP($B16,A_všestrannost!B:O,13,0)</f>
        <v>60</v>
      </c>
      <c r="G16" s="262">
        <f t="shared" si="1"/>
        <v>60.625</v>
      </c>
    </row>
    <row r="17" spans="1:7" ht="42" customHeight="1">
      <c r="A17" s="236">
        <f t="shared" si="0"/>
        <v>15</v>
      </c>
      <c r="B17" s="251">
        <v>20</v>
      </c>
      <c r="C17" s="248" t="str">
        <f>VLOOKUP(B17,A!$A:$C,2,0)</f>
        <v>Kameňáci</v>
      </c>
      <c r="D17" s="249" t="str">
        <f>VLOOKUP(B17,A!$A:$C,3,0)</f>
        <v>DDM Praha 2</v>
      </c>
      <c r="F17" s="263">
        <f>VLOOKUP($B17,A_všestrannost!B:O,13,0)</f>
        <v>64</v>
      </c>
      <c r="G17" s="262">
        <f t="shared" si="1"/>
        <v>64.625</v>
      </c>
    </row>
    <row r="18" spans="1:7" ht="42" customHeight="1">
      <c r="A18" s="236">
        <f t="shared" si="0"/>
        <v>15</v>
      </c>
      <c r="B18" s="252">
        <v>22</v>
      </c>
      <c r="C18" s="248" t="str">
        <f>VLOOKUP(B18,A!$A:$C,2,0)</f>
        <v>Veleneptun</v>
      </c>
      <c r="D18" s="249" t="str">
        <f>VLOOKUP(B18,A!$A:$C,3,0)</f>
        <v>VTO Neptun</v>
      </c>
      <c r="F18" s="263">
        <f>VLOOKUP($B18,A_všestrannost!B:O,13,0)</f>
        <v>64</v>
      </c>
      <c r="G18" s="262">
        <f t="shared" si="1"/>
        <v>64.625</v>
      </c>
    </row>
    <row r="19" spans="1:7" ht="42" customHeight="1">
      <c r="A19" s="236">
        <f t="shared" si="0"/>
        <v>17</v>
      </c>
      <c r="B19" s="251">
        <v>34</v>
      </c>
      <c r="C19" s="248" t="str">
        <f>VLOOKUP(B19,A!$A:$C,2,0)</f>
        <v>Hele mamut, hele večeře</v>
      </c>
      <c r="D19" s="249" t="str">
        <f>VLOOKUP(B19,A!$A:$C,3,0)</f>
        <v>VTO Neptun</v>
      </c>
      <c r="F19" s="263">
        <f>VLOOKUP($B19,A_všestrannost!B:O,13,0)</f>
        <v>65</v>
      </c>
      <c r="G19" s="262">
        <f t="shared" si="1"/>
        <v>65.625</v>
      </c>
    </row>
    <row r="20" spans="1:7" ht="42" customHeight="1">
      <c r="A20" s="236" t="e">
        <f t="shared" ref="A20:A23" si="2">RANK(F20,$F$3:$F$19,1)</f>
        <v>#N/A</v>
      </c>
      <c r="B20" s="252">
        <v>24</v>
      </c>
      <c r="C20" s="248" t="str">
        <f>VLOOKUP(B20,A!$A:$C,2,0)</f>
        <v>Jedem Boby</v>
      </c>
      <c r="D20" s="249" t="str">
        <f>VLOOKUP(B20,A!$A:$C,3,0)</f>
        <v>Mokro a Vydry</v>
      </c>
      <c r="F20" s="263">
        <f>VLOOKUP($B20,A_všestrannost!B:O,13,0)</f>
        <v>76</v>
      </c>
      <c r="G20" s="262">
        <f t="shared" si="1"/>
        <v>76.625</v>
      </c>
    </row>
    <row r="21" spans="1:7" ht="42" customHeight="1">
      <c r="A21" s="236" t="e">
        <f t="shared" si="2"/>
        <v>#N/A</v>
      </c>
      <c r="B21" s="251">
        <v>38</v>
      </c>
      <c r="C21" s="248" t="str">
        <f>VLOOKUP(B21,A!$A:$C,2,0)</f>
        <v>Albatrosové</v>
      </c>
      <c r="D21" s="249" t="str">
        <f>VLOOKUP(B21,A!$A:$C,3,0)</f>
        <v>4. přístav</v>
      </c>
      <c r="F21" s="263">
        <f>VLOOKUP($B21,A_všestrannost!B:O,13,0)</f>
        <v>63</v>
      </c>
      <c r="G21" s="262">
        <f t="shared" si="1"/>
        <v>63.625</v>
      </c>
    </row>
    <row r="22" spans="1:7" ht="42" customHeight="1">
      <c r="A22" s="236" t="e">
        <f t="shared" si="2"/>
        <v>#N/A</v>
      </c>
      <c r="B22" s="252">
        <v>39</v>
      </c>
      <c r="C22" s="248" t="str">
        <f>VLOOKUP(B22,A!$A:$C,2,0)</f>
        <v>Racek 3</v>
      </c>
      <c r="D22" s="249" t="str">
        <f>VLOOKUP(B22,A!$A:$C,3,0)</f>
        <v>4. přístav</v>
      </c>
      <c r="F22" s="263">
        <f>VLOOKUP($B22,A_všestrannost!B:O,13,0)</f>
        <v>63</v>
      </c>
      <c r="G22" s="262">
        <f t="shared" si="1"/>
        <v>63.625</v>
      </c>
    </row>
    <row r="23" spans="1:7" ht="42" customHeight="1">
      <c r="A23" s="236" t="e">
        <f t="shared" si="2"/>
        <v>#N/A</v>
      </c>
      <c r="B23" s="251">
        <v>40</v>
      </c>
      <c r="C23" s="248" t="str">
        <f>VLOOKUP(B23,A!$A:$C,2,0)</f>
        <v>Rychlý šípy</v>
      </c>
      <c r="D23" s="249" t="str">
        <f>VLOOKUP(B23,A!$A:$C,3,0)</f>
        <v>Starý psi</v>
      </c>
      <c r="F23" s="263">
        <f>VLOOKUP($B23,A_všestrannost!B:O,13,0)</f>
        <v>67</v>
      </c>
      <c r="G23" s="262">
        <f t="shared" si="1"/>
        <v>67.625</v>
      </c>
    </row>
    <row r="24" spans="1:7" ht="42" customHeight="1"/>
    <row r="25" spans="1:7" ht="42" customHeight="1">
      <c r="D25" s="250" t="s">
        <v>77</v>
      </c>
      <c r="F25" s="266">
        <v>0.625</v>
      </c>
    </row>
    <row r="26" spans="1:7" ht="42" customHeight="1"/>
    <row r="27" spans="1:7" ht="42" customHeight="1"/>
    <row r="28" spans="1:7" ht="42" customHeight="1"/>
    <row r="29" spans="1:7" ht="42" customHeight="1"/>
    <row r="30" spans="1:7" ht="42" customHeight="1"/>
    <row r="31" spans="1:7" ht="42" customHeight="1"/>
    <row r="32" spans="1:7" ht="42" customHeight="1"/>
    <row r="33" ht="42" customHeight="1"/>
    <row r="34" ht="42" customHeight="1"/>
    <row r="35" ht="42" customHeight="1"/>
    <row r="36" ht="42" customHeight="1"/>
  </sheetData>
  <sortState ref="A3:G23">
    <sortCondition ref="A3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8"/>
  <sheetViews>
    <sheetView view="pageBreakPreview" zoomScale="60" zoomScaleNormal="70" workbookViewId="0">
      <selection activeCell="P2" sqref="P1:U1048576"/>
    </sheetView>
  </sheetViews>
  <sheetFormatPr defaultColWidth="9.109375" defaultRowHeight="15.6"/>
  <cols>
    <col min="1" max="1" width="8" style="3" customWidth="1"/>
    <col min="2" max="2" width="17.5546875" style="3" customWidth="1"/>
    <col min="3" max="3" width="68.6640625" style="1" customWidth="1"/>
    <col min="4" max="4" width="57" style="1" bestFit="1" customWidth="1"/>
    <col min="5" max="7" width="9.6640625" style="3" customWidth="1"/>
    <col min="8" max="8" width="10.5546875" style="3" customWidth="1"/>
    <col min="9" max="10" width="9.6640625" style="3" customWidth="1"/>
    <col min="11" max="11" width="1.88671875" style="3" customWidth="1"/>
    <col min="12" max="14" width="9.6640625" style="3" customWidth="1"/>
    <col min="15" max="15" width="18" style="3" bestFit="1" customWidth="1"/>
    <col min="16" max="16" width="10.6640625" style="3" hidden="1" customWidth="1"/>
    <col min="17" max="17" width="0" style="3" hidden="1" customWidth="1"/>
    <col min="18" max="18" width="9.5546875" style="3" hidden="1" customWidth="1"/>
    <col min="19" max="19" width="6.6640625" style="3" hidden="1" customWidth="1"/>
    <col min="20" max="20" width="9.6640625" style="3" hidden="1" customWidth="1"/>
    <col min="21" max="21" width="0" style="3" hidden="1" customWidth="1"/>
    <col min="22" max="16384" width="9.109375" style="3"/>
  </cols>
  <sheetData>
    <row r="1" spans="1:22" ht="127.8" thickBot="1">
      <c r="A1" s="288" t="s">
        <v>32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33">
        <f>B!E1</f>
        <v>18</v>
      </c>
    </row>
    <row r="2" spans="1:22" s="4" customFormat="1" ht="145.19999999999999" thickBot="1">
      <c r="A2" s="39"/>
      <c r="B2" s="45" t="s">
        <v>3</v>
      </c>
      <c r="C2" s="45" t="s">
        <v>14</v>
      </c>
      <c r="D2" s="38" t="s">
        <v>2</v>
      </c>
      <c r="E2" s="128" t="s">
        <v>162</v>
      </c>
      <c r="F2" s="128" t="s">
        <v>163</v>
      </c>
      <c r="G2" s="128" t="s">
        <v>164</v>
      </c>
      <c r="H2" s="128" t="s">
        <v>165</v>
      </c>
      <c r="I2" s="128" t="s">
        <v>166</v>
      </c>
      <c r="J2" s="128" t="s">
        <v>167</v>
      </c>
      <c r="K2" s="128"/>
      <c r="L2" s="128" t="s">
        <v>169</v>
      </c>
      <c r="M2" s="128" t="s">
        <v>170</v>
      </c>
      <c r="N2" s="57" t="s">
        <v>11</v>
      </c>
      <c r="O2" s="58" t="s">
        <v>15</v>
      </c>
      <c r="P2" s="86"/>
    </row>
    <row r="3" spans="1:22" ht="30.6" thickTop="1">
      <c r="A3" s="40">
        <f t="shared" ref="A3:A20" si="0">RANK(N3,$N$3:$N$20)</f>
        <v>1</v>
      </c>
      <c r="B3" s="239">
        <v>6</v>
      </c>
      <c r="C3" s="247" t="str">
        <f>VLOOKUP(B3,B!A:C,2,0)</f>
        <v>Bobři</v>
      </c>
      <c r="D3" s="42" t="str">
        <f>VLOOKUP(B3,B!A:C,3,0)</f>
        <v>4. přístav</v>
      </c>
      <c r="E3" s="43">
        <v>2</v>
      </c>
      <c r="F3" s="43">
        <v>0</v>
      </c>
      <c r="G3" s="43">
        <v>9</v>
      </c>
      <c r="H3" s="43">
        <v>8</v>
      </c>
      <c r="I3" s="43">
        <v>10</v>
      </c>
      <c r="J3" s="43">
        <v>3</v>
      </c>
      <c r="K3" s="43"/>
      <c r="L3" s="278">
        <v>9</v>
      </c>
      <c r="M3" s="278">
        <v>12</v>
      </c>
      <c r="N3" s="44">
        <f t="shared" ref="N3:N20" si="1">SUM(E3:M3)</f>
        <v>53</v>
      </c>
      <c r="O3" s="77">
        <f t="shared" ref="O3:O20" si="2">TIME(0,S3,T3)</f>
        <v>0</v>
      </c>
      <c r="P3" s="6"/>
      <c r="Q3" s="3">
        <f>$P$1/(MAX($N$3:$N$20)-MIN($N$3:$N$20))*40*(MAX($N$3:$N$20)-$N3)</f>
        <v>0</v>
      </c>
      <c r="R3" s="74">
        <f t="shared" ref="R3:R20" si="3">Q3/60</f>
        <v>0</v>
      </c>
      <c r="S3" s="75">
        <f t="shared" ref="S3:S20" si="4">FLOOR(R3,1)</f>
        <v>0</v>
      </c>
      <c r="T3" s="74">
        <f t="shared" ref="T3:T20" si="5">(R3-S3)*60</f>
        <v>0</v>
      </c>
      <c r="U3" s="75"/>
      <c r="V3" s="6"/>
    </row>
    <row r="4" spans="1:22" ht="30">
      <c r="A4" s="40">
        <f t="shared" si="0"/>
        <v>2</v>
      </c>
      <c r="B4" s="239">
        <v>16</v>
      </c>
      <c r="C4" s="247" t="str">
        <f>VLOOKUP(B4,B!A:C,2,0)</f>
        <v xml:space="preserve">Albatrosové 2B </v>
      </c>
      <c r="D4" s="42" t="str">
        <f>VLOOKUP(B4,B!A:C,3,0)</f>
        <v>4. přístav</v>
      </c>
      <c r="E4" s="43">
        <v>0</v>
      </c>
      <c r="F4" s="41">
        <v>2</v>
      </c>
      <c r="G4" s="41">
        <v>5</v>
      </c>
      <c r="H4" s="41">
        <v>10</v>
      </c>
      <c r="I4" s="41">
        <v>12</v>
      </c>
      <c r="J4" s="41">
        <v>5</v>
      </c>
      <c r="K4" s="41"/>
      <c r="L4" s="279">
        <v>9</v>
      </c>
      <c r="M4" s="278">
        <v>9</v>
      </c>
      <c r="N4" s="44">
        <f t="shared" si="1"/>
        <v>52</v>
      </c>
      <c r="O4" s="77">
        <f t="shared" si="2"/>
        <v>3.4722222222222224E-4</v>
      </c>
      <c r="P4" s="87"/>
      <c r="Q4" s="3">
        <f t="shared" ref="Q4:Q20" si="6">$P$1/(MAX($N$3:$N$20)-MIN($N$3:$N$20))*40*(MAX($N$3:$N$20)-$N4)</f>
        <v>30</v>
      </c>
      <c r="R4" s="74">
        <f t="shared" si="3"/>
        <v>0.5</v>
      </c>
      <c r="S4" s="75">
        <f t="shared" si="4"/>
        <v>0</v>
      </c>
      <c r="T4" s="74">
        <f t="shared" si="5"/>
        <v>30</v>
      </c>
      <c r="U4" s="75"/>
    </row>
    <row r="5" spans="1:22" ht="30">
      <c r="A5" s="40">
        <f t="shared" si="0"/>
        <v>3</v>
      </c>
      <c r="B5" s="239">
        <v>13</v>
      </c>
      <c r="C5" s="247" t="str">
        <f>VLOOKUP(B5,B!A:C,2,0)</f>
        <v>Jeskynní trip</v>
      </c>
      <c r="D5" s="42" t="str">
        <f>VLOOKUP(B5,B!A:C,3,0)</f>
        <v>VTO Neptun</v>
      </c>
      <c r="E5" s="43">
        <v>0</v>
      </c>
      <c r="F5" s="41">
        <v>12</v>
      </c>
      <c r="G5" s="41">
        <v>3</v>
      </c>
      <c r="H5" s="41">
        <v>10</v>
      </c>
      <c r="I5" s="41">
        <v>8</v>
      </c>
      <c r="J5" s="41">
        <v>5</v>
      </c>
      <c r="K5" s="41"/>
      <c r="L5" s="279">
        <v>7</v>
      </c>
      <c r="M5" s="278">
        <v>6</v>
      </c>
      <c r="N5" s="44">
        <f t="shared" si="1"/>
        <v>51</v>
      </c>
      <c r="O5" s="77">
        <f t="shared" si="2"/>
        <v>6.9444444444444447E-4</v>
      </c>
      <c r="P5" s="87"/>
      <c r="Q5" s="3">
        <f t="shared" si="6"/>
        <v>60</v>
      </c>
      <c r="R5" s="74">
        <f t="shared" si="3"/>
        <v>1</v>
      </c>
      <c r="S5" s="75">
        <f t="shared" si="4"/>
        <v>1</v>
      </c>
      <c r="T5" s="74">
        <f t="shared" si="5"/>
        <v>0</v>
      </c>
      <c r="U5" s="75"/>
      <c r="V5" s="6"/>
    </row>
    <row r="6" spans="1:22" ht="30">
      <c r="A6" s="40">
        <f t="shared" si="0"/>
        <v>4</v>
      </c>
      <c r="B6" s="239">
        <v>8</v>
      </c>
      <c r="C6" s="247" t="str">
        <f>VLOOKUP(B6,B!A:C,2,0)</f>
        <v>Kačka Šipanna</v>
      </c>
      <c r="D6" s="42" t="str">
        <f>VLOOKUP(B6,B!A:C,3,0)</f>
        <v>Mokro a Vydry</v>
      </c>
      <c r="E6" s="43">
        <v>0</v>
      </c>
      <c r="F6" s="41">
        <v>2</v>
      </c>
      <c r="G6" s="41">
        <v>3</v>
      </c>
      <c r="H6" s="41">
        <v>10</v>
      </c>
      <c r="I6" s="41">
        <v>12</v>
      </c>
      <c r="J6" s="41">
        <v>3</v>
      </c>
      <c r="K6" s="41"/>
      <c r="L6" s="279">
        <v>8</v>
      </c>
      <c r="M6" s="278">
        <v>12</v>
      </c>
      <c r="N6" s="44">
        <f t="shared" si="1"/>
        <v>50</v>
      </c>
      <c r="O6" s="77">
        <f t="shared" si="2"/>
        <v>1.0416666666666667E-3</v>
      </c>
      <c r="P6" s="87"/>
      <c r="Q6" s="3">
        <f t="shared" si="6"/>
        <v>90</v>
      </c>
      <c r="R6" s="74">
        <f t="shared" si="3"/>
        <v>1.5</v>
      </c>
      <c r="S6" s="75">
        <f t="shared" si="4"/>
        <v>1</v>
      </c>
      <c r="T6" s="74">
        <f t="shared" si="5"/>
        <v>30</v>
      </c>
      <c r="U6" s="75"/>
    </row>
    <row r="7" spans="1:22" ht="30">
      <c r="A7" s="40">
        <f t="shared" si="0"/>
        <v>5</v>
      </c>
      <c r="B7" s="239">
        <v>3</v>
      </c>
      <c r="C7" s="247" t="str">
        <f>VLOOKUP(B7,B!A:C,2,0)</f>
        <v>Albatrosové 1B</v>
      </c>
      <c r="D7" s="42" t="str">
        <f>VLOOKUP(B7,B!A:C,3,0)</f>
        <v>4. přístav</v>
      </c>
      <c r="E7" s="43">
        <v>3</v>
      </c>
      <c r="F7" s="41">
        <v>0</v>
      </c>
      <c r="G7" s="41">
        <v>1</v>
      </c>
      <c r="H7" s="41">
        <v>10</v>
      </c>
      <c r="I7" s="41">
        <v>7</v>
      </c>
      <c r="J7" s="41">
        <v>6</v>
      </c>
      <c r="K7" s="41"/>
      <c r="L7" s="279">
        <v>9</v>
      </c>
      <c r="M7" s="278">
        <v>12</v>
      </c>
      <c r="N7" s="44">
        <f t="shared" si="1"/>
        <v>48</v>
      </c>
      <c r="O7" s="77">
        <f t="shared" si="2"/>
        <v>1.736111111111111E-3</v>
      </c>
      <c r="P7" s="88"/>
      <c r="Q7" s="3">
        <f t="shared" si="6"/>
        <v>150</v>
      </c>
      <c r="R7" s="74">
        <f t="shared" si="3"/>
        <v>2.5</v>
      </c>
      <c r="S7" s="75">
        <f t="shared" si="4"/>
        <v>2</v>
      </c>
      <c r="T7" s="74">
        <f t="shared" si="5"/>
        <v>30</v>
      </c>
      <c r="U7" s="75"/>
    </row>
    <row r="8" spans="1:22" ht="30">
      <c r="A8" s="40">
        <f t="shared" si="0"/>
        <v>5</v>
      </c>
      <c r="B8" s="239">
        <v>10</v>
      </c>
      <c r="C8" s="247" t="str">
        <f>VLOOKUP(B8,B!A:C,2,0)</f>
        <v>Bratrstvo tygří pracky</v>
      </c>
      <c r="D8" s="42" t="str">
        <f>VLOOKUP(B8,B!A:C,3,0)</f>
        <v>VTO Tygři</v>
      </c>
      <c r="E8" s="43">
        <v>0</v>
      </c>
      <c r="F8" s="41">
        <v>12</v>
      </c>
      <c r="G8" s="41">
        <v>3</v>
      </c>
      <c r="H8" s="41">
        <v>6</v>
      </c>
      <c r="I8" s="41">
        <v>9</v>
      </c>
      <c r="J8" s="41">
        <v>4</v>
      </c>
      <c r="K8" s="41"/>
      <c r="L8" s="279">
        <v>8</v>
      </c>
      <c r="M8" s="278">
        <v>6</v>
      </c>
      <c r="N8" s="44">
        <f t="shared" si="1"/>
        <v>48</v>
      </c>
      <c r="O8" s="77">
        <f t="shared" si="2"/>
        <v>1.736111111111111E-3</v>
      </c>
      <c r="P8" s="87"/>
      <c r="Q8" s="3">
        <f t="shared" si="6"/>
        <v>150</v>
      </c>
      <c r="R8" s="74">
        <f t="shared" si="3"/>
        <v>2.5</v>
      </c>
      <c r="S8" s="75">
        <f t="shared" si="4"/>
        <v>2</v>
      </c>
      <c r="T8" s="74">
        <f t="shared" si="5"/>
        <v>30</v>
      </c>
      <c r="U8" s="75"/>
    </row>
    <row r="9" spans="1:22" ht="30">
      <c r="A9" s="40">
        <f t="shared" si="0"/>
        <v>7</v>
      </c>
      <c r="B9" s="239">
        <v>4</v>
      </c>
      <c r="C9" s="247" t="str">
        <f>VLOOKUP(B9,B!A:C,2,0)</f>
        <v>Šílení</v>
      </c>
      <c r="D9" s="42" t="str">
        <f>VLOOKUP(B9,B!A:C,3,0)</f>
        <v>DDM Praha 2</v>
      </c>
      <c r="E9" s="43">
        <v>4</v>
      </c>
      <c r="F9" s="41">
        <v>0</v>
      </c>
      <c r="G9" s="41">
        <v>5</v>
      </c>
      <c r="H9" s="41">
        <v>6</v>
      </c>
      <c r="I9" s="41">
        <v>11</v>
      </c>
      <c r="J9" s="41">
        <v>3</v>
      </c>
      <c r="K9" s="41"/>
      <c r="L9" s="279">
        <v>8</v>
      </c>
      <c r="M9" s="278">
        <v>9</v>
      </c>
      <c r="N9" s="44">
        <f t="shared" si="1"/>
        <v>46</v>
      </c>
      <c r="O9" s="77">
        <f t="shared" si="2"/>
        <v>2.4305555555555556E-3</v>
      </c>
      <c r="P9" s="6"/>
      <c r="Q9" s="3">
        <f t="shared" si="6"/>
        <v>210</v>
      </c>
      <c r="R9" s="74">
        <f t="shared" si="3"/>
        <v>3.5</v>
      </c>
      <c r="S9" s="75">
        <f t="shared" si="4"/>
        <v>3</v>
      </c>
      <c r="T9" s="74">
        <f t="shared" si="5"/>
        <v>30</v>
      </c>
      <c r="U9" s="75"/>
      <c r="V9" s="6"/>
    </row>
    <row r="10" spans="1:22" ht="30">
      <c r="A10" s="40">
        <f t="shared" si="0"/>
        <v>8</v>
      </c>
      <c r="B10" s="239">
        <v>1</v>
      </c>
      <c r="C10" s="248" t="str">
        <f>VLOOKUP(B10,B!A:C,2,0)</f>
        <v>Otprarinochelaoringtigotilovegové</v>
      </c>
      <c r="D10" s="42" t="str">
        <f>VLOOKUP(B10,B!A:C,3,0)</f>
        <v>VTO Neptun</v>
      </c>
      <c r="E10" s="43">
        <v>0</v>
      </c>
      <c r="F10" s="41">
        <v>0</v>
      </c>
      <c r="G10" s="41">
        <v>5</v>
      </c>
      <c r="H10" s="41">
        <v>6</v>
      </c>
      <c r="I10" s="41">
        <v>8</v>
      </c>
      <c r="J10" s="41">
        <v>4</v>
      </c>
      <c r="K10" s="41"/>
      <c r="L10" s="279">
        <v>9</v>
      </c>
      <c r="M10" s="278">
        <v>12</v>
      </c>
      <c r="N10" s="44">
        <f t="shared" si="1"/>
        <v>44</v>
      </c>
      <c r="O10" s="77">
        <f t="shared" si="2"/>
        <v>3.1249999999999997E-3</v>
      </c>
      <c r="P10" s="87"/>
      <c r="Q10" s="3">
        <f t="shared" si="6"/>
        <v>270</v>
      </c>
      <c r="R10" s="74">
        <f t="shared" si="3"/>
        <v>4.5</v>
      </c>
      <c r="S10" s="75">
        <f t="shared" si="4"/>
        <v>4</v>
      </c>
      <c r="T10" s="74">
        <f t="shared" si="5"/>
        <v>30</v>
      </c>
      <c r="U10" s="75"/>
    </row>
    <row r="11" spans="1:22" ht="30">
      <c r="A11" s="40">
        <f t="shared" si="0"/>
        <v>9</v>
      </c>
      <c r="B11" s="239">
        <v>5</v>
      </c>
      <c r="C11" s="247" t="str">
        <f>VLOOKUP(B11,B!A:C,2,0)</f>
        <v>Fretky</v>
      </c>
      <c r="D11" s="42" t="str">
        <f>VLOOKUP(B11,B!A:C,3,0)</f>
        <v>Starý psi</v>
      </c>
      <c r="E11" s="43">
        <v>2</v>
      </c>
      <c r="F11" s="41">
        <v>0</v>
      </c>
      <c r="G11" s="41">
        <v>4</v>
      </c>
      <c r="H11" s="41">
        <v>8</v>
      </c>
      <c r="I11" s="41">
        <v>8</v>
      </c>
      <c r="J11" s="41">
        <v>5</v>
      </c>
      <c r="K11" s="41"/>
      <c r="L11" s="279">
        <v>9</v>
      </c>
      <c r="M11" s="278">
        <v>6</v>
      </c>
      <c r="N11" s="44">
        <f t="shared" si="1"/>
        <v>42</v>
      </c>
      <c r="O11" s="77">
        <f t="shared" si="2"/>
        <v>3.8194444444444443E-3</v>
      </c>
      <c r="P11" s="87"/>
      <c r="Q11" s="3">
        <f t="shared" si="6"/>
        <v>330</v>
      </c>
      <c r="R11" s="74">
        <f t="shared" si="3"/>
        <v>5.5</v>
      </c>
      <c r="S11" s="75">
        <f t="shared" si="4"/>
        <v>5</v>
      </c>
      <c r="T11" s="74">
        <f t="shared" si="5"/>
        <v>30</v>
      </c>
      <c r="U11" s="75"/>
    </row>
    <row r="12" spans="1:22" ht="30">
      <c r="A12" s="40">
        <f t="shared" si="0"/>
        <v>10</v>
      </c>
      <c r="B12" s="239">
        <v>7</v>
      </c>
      <c r="C12" s="247" t="str">
        <f>VLOOKUP(B12,B!A:C,2,0)</f>
        <v>Kačky</v>
      </c>
      <c r="D12" s="42" t="str">
        <f>VLOOKUP(B12,B!A:C,3,0)</f>
        <v>4. přístav</v>
      </c>
      <c r="E12" s="43">
        <v>1</v>
      </c>
      <c r="F12" s="41">
        <v>0</v>
      </c>
      <c r="G12" s="41">
        <v>9</v>
      </c>
      <c r="H12" s="41">
        <v>0</v>
      </c>
      <c r="I12" s="41">
        <v>11</v>
      </c>
      <c r="J12" s="41">
        <v>5</v>
      </c>
      <c r="K12" s="41"/>
      <c r="L12" s="279">
        <v>9</v>
      </c>
      <c r="M12" s="278">
        <v>6</v>
      </c>
      <c r="N12" s="44">
        <f t="shared" si="1"/>
        <v>41</v>
      </c>
      <c r="O12" s="77">
        <f t="shared" si="2"/>
        <v>4.1666666666666666E-3</v>
      </c>
      <c r="P12" s="87"/>
      <c r="Q12" s="3">
        <f t="shared" si="6"/>
        <v>360</v>
      </c>
      <c r="R12" s="74">
        <f t="shared" si="3"/>
        <v>6</v>
      </c>
      <c r="S12" s="75">
        <f t="shared" si="4"/>
        <v>6</v>
      </c>
      <c r="T12" s="74">
        <f t="shared" si="5"/>
        <v>0</v>
      </c>
      <c r="U12" s="75"/>
    </row>
    <row r="13" spans="1:22" s="6" customFormat="1" ht="30">
      <c r="A13" s="40">
        <f t="shared" si="0"/>
        <v>11</v>
      </c>
      <c r="B13" s="239">
        <v>17</v>
      </c>
      <c r="C13" s="247" t="str">
        <f>VLOOKUP(B13,B!A:C,2,0)</f>
        <v>Kámen u ruky</v>
      </c>
      <c r="D13" s="42" t="str">
        <f>VLOOKUP(B13,B!A:C,3,0)</f>
        <v>Práčata</v>
      </c>
      <c r="E13" s="43">
        <v>2</v>
      </c>
      <c r="F13" s="41">
        <v>2</v>
      </c>
      <c r="G13" s="41">
        <v>5</v>
      </c>
      <c r="H13" s="41">
        <v>6</v>
      </c>
      <c r="I13" s="41">
        <v>10</v>
      </c>
      <c r="J13" s="41">
        <v>3</v>
      </c>
      <c r="K13" s="41"/>
      <c r="L13" s="279">
        <v>8</v>
      </c>
      <c r="M13" s="278">
        <v>3</v>
      </c>
      <c r="N13" s="44">
        <f t="shared" si="1"/>
        <v>39</v>
      </c>
      <c r="O13" s="77">
        <f t="shared" si="2"/>
        <v>4.8611111111111112E-3</v>
      </c>
      <c r="P13" s="87"/>
      <c r="Q13" s="3">
        <f t="shared" si="6"/>
        <v>420</v>
      </c>
      <c r="R13" s="74">
        <f t="shared" si="3"/>
        <v>7</v>
      </c>
      <c r="S13" s="75">
        <f t="shared" si="4"/>
        <v>7</v>
      </c>
      <c r="T13" s="74">
        <f t="shared" si="5"/>
        <v>0</v>
      </c>
      <c r="U13" s="75"/>
      <c r="V13" s="3"/>
    </row>
    <row r="14" spans="1:22" s="6" customFormat="1" ht="30">
      <c r="A14" s="40">
        <f t="shared" si="0"/>
        <v>12</v>
      </c>
      <c r="B14" s="239">
        <v>14</v>
      </c>
      <c r="C14" s="247" t="str">
        <f>VLOOKUP(B14,B!A:C,2,0)</f>
        <v>Kámen. Kde? Všude!</v>
      </c>
      <c r="D14" s="42" t="str">
        <f>VLOOKUP(B14,B!A:C,3,0)</f>
        <v>VTO Neptun</v>
      </c>
      <c r="E14" s="43">
        <v>4</v>
      </c>
      <c r="F14" s="41">
        <v>0</v>
      </c>
      <c r="G14" s="41">
        <v>2</v>
      </c>
      <c r="H14" s="41">
        <v>8</v>
      </c>
      <c r="I14" s="41">
        <v>9</v>
      </c>
      <c r="J14" s="41">
        <v>4</v>
      </c>
      <c r="K14" s="41"/>
      <c r="L14" s="279">
        <v>8</v>
      </c>
      <c r="M14" s="278">
        <v>3</v>
      </c>
      <c r="N14" s="44">
        <f t="shared" si="1"/>
        <v>38</v>
      </c>
      <c r="O14" s="77">
        <f t="shared" si="2"/>
        <v>5.208333333333333E-3</v>
      </c>
      <c r="Q14" s="3">
        <f t="shared" si="6"/>
        <v>450</v>
      </c>
      <c r="R14" s="74">
        <f t="shared" si="3"/>
        <v>7.5</v>
      </c>
      <c r="S14" s="75">
        <f t="shared" si="4"/>
        <v>7</v>
      </c>
      <c r="T14" s="74">
        <f t="shared" si="5"/>
        <v>30</v>
      </c>
      <c r="U14" s="75"/>
    </row>
    <row r="15" spans="1:22" s="6" customFormat="1" ht="30">
      <c r="A15" s="40">
        <f t="shared" si="0"/>
        <v>13</v>
      </c>
      <c r="B15" s="239">
        <v>18</v>
      </c>
      <c r="C15" s="247" t="str">
        <f>VLOOKUP(B15,B!A:C,2,0)</f>
        <v>Boby v útoku</v>
      </c>
      <c r="D15" s="42" t="str">
        <f>VLOOKUP(B15,B!A:C,3,0)</f>
        <v>Mokro, Vydry</v>
      </c>
      <c r="E15" s="43">
        <v>2</v>
      </c>
      <c r="F15" s="41">
        <v>0</v>
      </c>
      <c r="G15" s="41">
        <v>3</v>
      </c>
      <c r="H15" s="41">
        <v>4</v>
      </c>
      <c r="I15" s="41">
        <v>10</v>
      </c>
      <c r="J15" s="41">
        <v>3</v>
      </c>
      <c r="K15" s="41"/>
      <c r="L15" s="279">
        <v>9</v>
      </c>
      <c r="M15" s="278">
        <v>6</v>
      </c>
      <c r="N15" s="44">
        <f t="shared" si="1"/>
        <v>37</v>
      </c>
      <c r="O15" s="77">
        <f t="shared" si="2"/>
        <v>5.5555555555555558E-3</v>
      </c>
      <c r="P15" s="87"/>
      <c r="Q15" s="3">
        <f t="shared" si="6"/>
        <v>480</v>
      </c>
      <c r="R15" s="74">
        <f t="shared" si="3"/>
        <v>8</v>
      </c>
      <c r="S15" s="75">
        <f t="shared" si="4"/>
        <v>8</v>
      </c>
      <c r="T15" s="74">
        <f t="shared" si="5"/>
        <v>0</v>
      </c>
      <c r="U15" s="75"/>
      <c r="V15" s="3"/>
    </row>
    <row r="16" spans="1:22" s="6" customFormat="1" ht="30">
      <c r="A16" s="40">
        <f t="shared" si="0"/>
        <v>14</v>
      </c>
      <c r="B16" s="239">
        <v>11</v>
      </c>
      <c r="C16" s="247" t="str">
        <f>VLOOKUP(B16,B!A:C,2,0)</f>
        <v>Bobříci</v>
      </c>
      <c r="D16" s="42" t="str">
        <f>VLOOKUP(B16,B!A:C,3,0)</f>
        <v>4. přístav</v>
      </c>
      <c r="E16" s="43">
        <v>1</v>
      </c>
      <c r="F16" s="41">
        <v>0</v>
      </c>
      <c r="G16" s="41">
        <v>3</v>
      </c>
      <c r="H16" s="41">
        <v>8</v>
      </c>
      <c r="I16" s="41">
        <v>7</v>
      </c>
      <c r="J16" s="41">
        <v>3</v>
      </c>
      <c r="K16" s="41"/>
      <c r="L16" s="279">
        <v>8</v>
      </c>
      <c r="M16" s="278">
        <v>6</v>
      </c>
      <c r="N16" s="44">
        <f t="shared" si="1"/>
        <v>36</v>
      </c>
      <c r="O16" s="77">
        <f t="shared" si="2"/>
        <v>5.9027777777777776E-3</v>
      </c>
      <c r="Q16" s="3">
        <f t="shared" si="6"/>
        <v>510</v>
      </c>
      <c r="R16" s="74">
        <f t="shared" si="3"/>
        <v>8.5</v>
      </c>
      <c r="S16" s="75">
        <f t="shared" si="4"/>
        <v>8</v>
      </c>
      <c r="T16" s="74">
        <f t="shared" si="5"/>
        <v>30</v>
      </c>
    </row>
    <row r="17" spans="1:20" s="6" customFormat="1" ht="30">
      <c r="A17" s="40">
        <f t="shared" si="0"/>
        <v>15</v>
      </c>
      <c r="B17" s="239">
        <v>12</v>
      </c>
      <c r="C17" s="247" t="str">
        <f>VLOOKUP(B17,B!A:C,2,0)</f>
        <v>Kámen a nohy</v>
      </c>
      <c r="D17" s="42" t="str">
        <f>VLOOKUP(B17,B!A:C,3,0)</f>
        <v>Práčata</v>
      </c>
      <c r="E17" s="43">
        <v>1</v>
      </c>
      <c r="F17" s="41">
        <v>0</v>
      </c>
      <c r="G17" s="41">
        <v>5</v>
      </c>
      <c r="H17" s="41">
        <v>8</v>
      </c>
      <c r="I17" s="41">
        <v>7</v>
      </c>
      <c r="J17" s="41">
        <v>4</v>
      </c>
      <c r="K17" s="41"/>
      <c r="L17" s="279">
        <v>8</v>
      </c>
      <c r="M17" s="278">
        <v>0</v>
      </c>
      <c r="N17" s="44">
        <f t="shared" si="1"/>
        <v>33</v>
      </c>
      <c r="O17" s="77">
        <f t="shared" si="2"/>
        <v>6.9444444444444441E-3</v>
      </c>
      <c r="Q17" s="3">
        <f t="shared" si="6"/>
        <v>600</v>
      </c>
      <c r="R17" s="74">
        <f t="shared" si="3"/>
        <v>10</v>
      </c>
      <c r="S17" s="75">
        <f t="shared" si="4"/>
        <v>10</v>
      </c>
      <c r="T17" s="74">
        <f t="shared" si="5"/>
        <v>0</v>
      </c>
    </row>
    <row r="18" spans="1:20" s="6" customFormat="1" ht="30">
      <c r="A18" s="40">
        <f t="shared" si="0"/>
        <v>15</v>
      </c>
      <c r="B18" s="239">
        <v>15</v>
      </c>
      <c r="C18" s="247" t="str">
        <f>VLOOKUP(B18,B!A:C,2,0)</f>
        <v>Garfieldi</v>
      </c>
      <c r="D18" s="42" t="str">
        <f>VLOOKUP(B18,B!A:C,3,0)</f>
        <v>Lvíčata</v>
      </c>
      <c r="E18" s="43">
        <v>2</v>
      </c>
      <c r="F18" s="41">
        <v>0</v>
      </c>
      <c r="G18" s="41">
        <v>1</v>
      </c>
      <c r="H18" s="41">
        <v>6</v>
      </c>
      <c r="I18" s="41">
        <v>9</v>
      </c>
      <c r="J18" s="41">
        <v>3</v>
      </c>
      <c r="K18" s="41"/>
      <c r="L18" s="279">
        <v>9</v>
      </c>
      <c r="M18" s="278">
        <v>3</v>
      </c>
      <c r="N18" s="44">
        <f t="shared" si="1"/>
        <v>33</v>
      </c>
      <c r="O18" s="77">
        <f t="shared" si="2"/>
        <v>6.9444444444444441E-3</v>
      </c>
      <c r="Q18" s="3">
        <f t="shared" si="6"/>
        <v>600</v>
      </c>
      <c r="R18" s="74">
        <f t="shared" si="3"/>
        <v>10</v>
      </c>
      <c r="S18" s="75">
        <f t="shared" si="4"/>
        <v>10</v>
      </c>
      <c r="T18" s="74">
        <f t="shared" si="5"/>
        <v>0</v>
      </c>
    </row>
    <row r="19" spans="1:20" s="6" customFormat="1" ht="30">
      <c r="A19" s="40">
        <f t="shared" si="0"/>
        <v>17</v>
      </c>
      <c r="B19" s="239">
        <v>2</v>
      </c>
      <c r="C19" s="247" t="str">
        <f>VLOOKUP(B19,B!A:C,2,0)</f>
        <v>Retardi</v>
      </c>
      <c r="D19" s="42" t="str">
        <f>VLOOKUP(B19,B!A:C,3,0)</f>
        <v>Lvíčata</v>
      </c>
      <c r="E19" s="43">
        <v>0</v>
      </c>
      <c r="F19" s="41">
        <v>6</v>
      </c>
      <c r="G19" s="41">
        <v>3</v>
      </c>
      <c r="H19" s="41">
        <v>8</v>
      </c>
      <c r="I19" s="41">
        <v>6</v>
      </c>
      <c r="J19" s="41">
        <v>3</v>
      </c>
      <c r="K19" s="41"/>
      <c r="L19" s="279">
        <v>6</v>
      </c>
      <c r="M19" s="278">
        <v>0</v>
      </c>
      <c r="N19" s="44">
        <f t="shared" si="1"/>
        <v>32</v>
      </c>
      <c r="O19" s="77">
        <f t="shared" si="2"/>
        <v>7.2916666666666659E-3</v>
      </c>
      <c r="Q19" s="3">
        <f t="shared" si="6"/>
        <v>630</v>
      </c>
      <c r="R19" s="74">
        <f t="shared" si="3"/>
        <v>10.5</v>
      </c>
      <c r="S19" s="75">
        <f t="shared" si="4"/>
        <v>10</v>
      </c>
      <c r="T19" s="74">
        <f t="shared" si="5"/>
        <v>30</v>
      </c>
    </row>
    <row r="20" spans="1:20" s="6" customFormat="1" ht="30">
      <c r="A20" s="40">
        <f t="shared" si="0"/>
        <v>18</v>
      </c>
      <c r="B20" s="239">
        <v>9</v>
      </c>
      <c r="C20" s="247" t="str">
        <f>VLOOKUP(B20,B!A:C,2,0)</f>
        <v>Luda</v>
      </c>
      <c r="D20" s="42" t="str">
        <f>VLOOKUP(B20,B!A:C,3,0)</f>
        <v>VTO Regenti</v>
      </c>
      <c r="E20" s="43">
        <v>2</v>
      </c>
      <c r="F20" s="41">
        <v>0</v>
      </c>
      <c r="G20" s="41">
        <v>4</v>
      </c>
      <c r="H20" s="41">
        <v>8</v>
      </c>
      <c r="I20" s="41">
        <v>0</v>
      </c>
      <c r="J20" s="41">
        <v>3</v>
      </c>
      <c r="K20" s="41"/>
      <c r="L20" s="279">
        <v>6</v>
      </c>
      <c r="M20" s="278">
        <v>6</v>
      </c>
      <c r="N20" s="44">
        <f t="shared" si="1"/>
        <v>29</v>
      </c>
      <c r="O20" s="77">
        <f t="shared" si="2"/>
        <v>8.3333333333333332E-3</v>
      </c>
      <c r="Q20" s="3">
        <f t="shared" si="6"/>
        <v>720</v>
      </c>
      <c r="R20" s="74">
        <f t="shared" si="3"/>
        <v>12</v>
      </c>
      <c r="S20" s="75">
        <f t="shared" si="4"/>
        <v>12</v>
      </c>
      <c r="T20" s="74">
        <f t="shared" si="5"/>
        <v>0</v>
      </c>
    </row>
    <row r="21" spans="1:20" s="6" customFormat="1">
      <c r="C21" s="2"/>
      <c r="D21" s="2"/>
    </row>
    <row r="22" spans="1:20" s="6" customFormat="1">
      <c r="C22" s="2"/>
      <c r="D22" s="2"/>
    </row>
    <row r="23" spans="1:20" s="6" customFormat="1">
      <c r="C23" s="2"/>
      <c r="D23" s="2"/>
    </row>
    <row r="24" spans="1:20" s="6" customFormat="1">
      <c r="C24" s="2"/>
      <c r="D24" s="2"/>
    </row>
    <row r="25" spans="1:20" s="6" customFormat="1">
      <c r="C25" s="2"/>
      <c r="D25" s="2"/>
    </row>
    <row r="26" spans="1:20" s="6" customFormat="1">
      <c r="C26" s="2"/>
      <c r="D26" s="2"/>
    </row>
    <row r="27" spans="1:20" s="6" customFormat="1">
      <c r="A27" s="3"/>
      <c r="B27" s="3"/>
      <c r="C27" s="1"/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20" s="6" customFormat="1">
      <c r="A28" s="3"/>
      <c r="B28" s="3"/>
      <c r="C28" s="1"/>
      <c r="D28" s="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R28" s="3"/>
    </row>
  </sheetData>
  <autoFilter ref="A2:V20">
    <filterColumn colId="12"/>
    <sortState ref="A3:U15">
      <sortCondition ref="A2"/>
    </sortState>
  </autoFilter>
  <sortState ref="A3:O20">
    <sortCondition ref="A3"/>
  </sortState>
  <mergeCells count="1">
    <mergeCell ref="A1:O1"/>
  </mergeCells>
  <phoneticPr fontId="0" type="noConversion"/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52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12</vt:i4>
      </vt:variant>
    </vt:vector>
  </HeadingPairs>
  <TitlesOfParts>
    <vt:vector size="28" baseType="lpstr">
      <vt:lpstr>A</vt:lpstr>
      <vt:lpstr>B</vt:lpstr>
      <vt:lpstr>C,K</vt:lpstr>
      <vt:lpstr>D</vt:lpstr>
      <vt:lpstr>Startovní rošty</vt:lpstr>
      <vt:lpstr>C+K_výsledky</vt:lpstr>
      <vt:lpstr>A_všestrannost</vt:lpstr>
      <vt:lpstr>A start sjezd</vt:lpstr>
      <vt:lpstr>B_všestrannost</vt:lpstr>
      <vt:lpstr>B start sjezd</vt:lpstr>
      <vt:lpstr>Akomb</vt:lpstr>
      <vt:lpstr>Asjezd</vt:lpstr>
      <vt:lpstr>branky A</vt:lpstr>
      <vt:lpstr>branky B</vt:lpstr>
      <vt:lpstr>Bkomb</vt:lpstr>
      <vt:lpstr>D_výsledek</vt:lpstr>
      <vt:lpstr>A!Oblast_tisku</vt:lpstr>
      <vt:lpstr>A_všestrannost!Oblast_tisku</vt:lpstr>
      <vt:lpstr>Akomb!Oblast_tisku</vt:lpstr>
      <vt:lpstr>Asjezd!Oblast_tisku</vt:lpstr>
      <vt:lpstr>B!Oblast_tisku</vt:lpstr>
      <vt:lpstr>B_všestrannost!Oblast_tisku</vt:lpstr>
      <vt:lpstr>Bkomb!Oblast_tisku</vt:lpstr>
      <vt:lpstr>'C,K'!Oblast_tisku</vt:lpstr>
      <vt:lpstr>'C+K_výsledky'!Oblast_tisku</vt:lpstr>
      <vt:lpstr>D!Oblast_tisku</vt:lpstr>
      <vt:lpstr>D_výsledek!Oblast_tisku</vt:lpstr>
      <vt:lpstr>'Startovní rošty'!Oblast_tisku</vt:lpstr>
    </vt:vector>
  </TitlesOfParts>
  <Company>PSO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Vydra</dc:creator>
  <cp:lastModifiedBy>olan</cp:lastModifiedBy>
  <cp:lastPrinted>2019-05-12T12:32:46Z</cp:lastPrinted>
  <dcterms:created xsi:type="dcterms:W3CDTF">2001-05-04T19:12:58Z</dcterms:created>
  <dcterms:modified xsi:type="dcterms:W3CDTF">2019-05-17T19:52:31Z</dcterms:modified>
</cp:coreProperties>
</file>