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omments4.xml" ContentType="application/vnd.openxmlformats-officedocument.spreadsheetml.comment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75" activeTab="4"/>
  </bookViews>
  <sheets>
    <sheet name="A_všestrannost" sheetId="1" r:id="rId1"/>
    <sheet name="Asjezd" sheetId="5" r:id="rId2"/>
    <sheet name="Akomb" sheetId="4" r:id="rId3"/>
    <sheet name="B_všestrannost" sheetId="3" r:id="rId4"/>
    <sheet name="Bkomb" sheetId="6" r:id="rId5"/>
    <sheet name="C+K_výsledky" sheetId="2" r:id="rId6"/>
    <sheet name="D_výsledek" sheetId="7" r:id="rId7"/>
  </sheets>
  <externalReferences>
    <externalReference r:id="rId8"/>
    <externalReference r:id="rId9"/>
  </externalReferences>
  <definedNames>
    <definedName name="_xlnm._FilterDatabase" localSheetId="0" hidden="1">A_všestrannost!$A$2:$IU$2</definedName>
    <definedName name="_xlnm._FilterDatabase" localSheetId="2" hidden="1">Akomb!$A$3:$O$3</definedName>
    <definedName name="_xlnm._FilterDatabase" localSheetId="1" hidden="1">Asjezd!$A$3:$J$3</definedName>
    <definedName name="_xlnm._FilterDatabase" localSheetId="3" hidden="1">B_všestrannost!$A$2:$U$24</definedName>
    <definedName name="_xlnm._FilterDatabase" localSheetId="4" hidden="1">Bkomb!$F$3:$N$3</definedName>
    <definedName name="_xlnm._FilterDatabase" localSheetId="5" hidden="1">'C+K_výsledky'!$A$25:$R$25</definedName>
    <definedName name="_xlnm._FilterDatabase" localSheetId="6" hidden="1">D_výsledek!$A$2:$E$25</definedName>
    <definedName name="_xlnm.Print_Area" localSheetId="0">A_všestrannost!$A$1:$N$25</definedName>
    <definedName name="_xlnm.Print_Area" localSheetId="2">Akomb!$A$1:$F$26</definedName>
    <definedName name="_xlnm.Print_Area" localSheetId="1">Asjezd!$A$1:$J$26</definedName>
    <definedName name="_xlnm.Print_Area" localSheetId="3">B_všestrannost!$A$1:$N$24</definedName>
    <definedName name="_xlnm.Print_Area" localSheetId="4">Bkomb!$A$1:$E$25</definedName>
    <definedName name="_xlnm.Print_Area" localSheetId="6">D_výsledek!$A$1:$E$25</definedName>
  </definedNames>
  <calcPr calcId="124519"/>
</workbook>
</file>

<file path=xl/calcChain.xml><?xml version="1.0" encoding="utf-8"?>
<calcChain xmlns="http://schemas.openxmlformats.org/spreadsheetml/2006/main">
  <c r="A3" i="7"/>
  <c r="C3"/>
  <c r="D3"/>
  <c r="A4"/>
  <c r="C4"/>
  <c r="D4"/>
  <c r="A5"/>
  <c r="C5"/>
  <c r="D5"/>
  <c r="A6"/>
  <c r="C6"/>
  <c r="D6"/>
  <c r="A7"/>
  <c r="C7"/>
  <c r="D7"/>
  <c r="A8"/>
  <c r="C8"/>
  <c r="D8"/>
  <c r="A9"/>
  <c r="C9"/>
  <c r="D9"/>
  <c r="A10"/>
  <c r="C10"/>
  <c r="D10"/>
  <c r="A11"/>
  <c r="C11"/>
  <c r="D11"/>
  <c r="A12"/>
  <c r="C12"/>
  <c r="D12"/>
  <c r="A13"/>
  <c r="C13"/>
  <c r="D13"/>
  <c r="A14"/>
  <c r="C14"/>
  <c r="D14"/>
  <c r="A15"/>
  <c r="C15"/>
  <c r="D15"/>
  <c r="A16"/>
  <c r="C16"/>
  <c r="D16"/>
  <c r="A17"/>
  <c r="C17"/>
  <c r="D17"/>
  <c r="A18"/>
  <c r="C18"/>
  <c r="D18"/>
  <c r="A19"/>
  <c r="C19"/>
  <c r="D19"/>
  <c r="A20"/>
  <c r="C20"/>
  <c r="D20"/>
  <c r="A21"/>
  <c r="C21"/>
  <c r="D21"/>
  <c r="A22"/>
  <c r="C22"/>
  <c r="D22"/>
  <c r="A23"/>
  <c r="C23"/>
  <c r="D23"/>
  <c r="A24"/>
  <c r="C24"/>
  <c r="D24"/>
  <c r="A25"/>
  <c r="C25"/>
  <c r="D25"/>
  <c r="C4" i="6"/>
  <c r="D4"/>
  <c r="E4"/>
  <c r="H4"/>
  <c r="I4"/>
  <c r="J4"/>
  <c r="K4" s="1"/>
  <c r="N4" s="1"/>
  <c r="M4"/>
  <c r="C5"/>
  <c r="D5"/>
  <c r="E5"/>
  <c r="H5"/>
  <c r="I5"/>
  <c r="J5"/>
  <c r="K5" s="1"/>
  <c r="N5" s="1"/>
  <c r="M5"/>
  <c r="C6"/>
  <c r="D6"/>
  <c r="E6"/>
  <c r="H6"/>
  <c r="I6"/>
  <c r="J6"/>
  <c r="K6" s="1"/>
  <c r="N6" s="1"/>
  <c r="M6"/>
  <c r="C7"/>
  <c r="D7"/>
  <c r="E7"/>
  <c r="H7"/>
  <c r="I7"/>
  <c r="J7"/>
  <c r="K7" s="1"/>
  <c r="N7" s="1"/>
  <c r="M7"/>
  <c r="C8"/>
  <c r="D8"/>
  <c r="E8"/>
  <c r="H8"/>
  <c r="I8"/>
  <c r="J8"/>
  <c r="K8" s="1"/>
  <c r="N8" s="1"/>
  <c r="M8"/>
  <c r="C9"/>
  <c r="D9"/>
  <c r="E9"/>
  <c r="H9"/>
  <c r="I9"/>
  <c r="J9"/>
  <c r="K9" s="1"/>
  <c r="N9" s="1"/>
  <c r="M9"/>
  <c r="C10"/>
  <c r="D10"/>
  <c r="E10"/>
  <c r="H10"/>
  <c r="I10"/>
  <c r="J10"/>
  <c r="K10" s="1"/>
  <c r="N10" s="1"/>
  <c r="M10"/>
  <c r="C11"/>
  <c r="D11"/>
  <c r="E11"/>
  <c r="H11"/>
  <c r="I11"/>
  <c r="J11"/>
  <c r="K11" s="1"/>
  <c r="N11" s="1"/>
  <c r="M11"/>
  <c r="C12"/>
  <c r="D12"/>
  <c r="E12"/>
  <c r="H12"/>
  <c r="I12"/>
  <c r="J12"/>
  <c r="K12" s="1"/>
  <c r="N12" s="1"/>
  <c r="M12"/>
  <c r="C13"/>
  <c r="D13"/>
  <c r="E13"/>
  <c r="H13"/>
  <c r="I13"/>
  <c r="J13"/>
  <c r="K13" s="1"/>
  <c r="N13" s="1"/>
  <c r="M13"/>
  <c r="C14"/>
  <c r="D14"/>
  <c r="E14"/>
  <c r="H14"/>
  <c r="I14"/>
  <c r="J14"/>
  <c r="K14" s="1"/>
  <c r="N14" s="1"/>
  <c r="M14"/>
  <c r="C15"/>
  <c r="D15"/>
  <c r="E15"/>
  <c r="H15"/>
  <c r="I15"/>
  <c r="J15"/>
  <c r="K15"/>
  <c r="N15" s="1"/>
  <c r="M15"/>
  <c r="C16"/>
  <c r="D16"/>
  <c r="E16"/>
  <c r="H16"/>
  <c r="I16"/>
  <c r="J16"/>
  <c r="K16" s="1"/>
  <c r="N16" s="1"/>
  <c r="M16"/>
  <c r="C17"/>
  <c r="D17"/>
  <c r="E17"/>
  <c r="H17"/>
  <c r="I17"/>
  <c r="J17"/>
  <c r="K17" s="1"/>
  <c r="N17" s="1"/>
  <c r="M17"/>
  <c r="C18"/>
  <c r="D18"/>
  <c r="E18"/>
  <c r="H18"/>
  <c r="I18"/>
  <c r="J18"/>
  <c r="K18" s="1"/>
  <c r="N18" s="1"/>
  <c r="M18"/>
  <c r="C19"/>
  <c r="D19"/>
  <c r="E19"/>
  <c r="H19"/>
  <c r="I19"/>
  <c r="J19"/>
  <c r="K19" s="1"/>
  <c r="N19" s="1"/>
  <c r="M19"/>
  <c r="C20"/>
  <c r="D20"/>
  <c r="E20"/>
  <c r="H20"/>
  <c r="I20"/>
  <c r="J20"/>
  <c r="K20" s="1"/>
  <c r="N20" s="1"/>
  <c r="M20"/>
  <c r="C21"/>
  <c r="D21"/>
  <c r="E21"/>
  <c r="H21"/>
  <c r="I21"/>
  <c r="J21"/>
  <c r="K21" s="1"/>
  <c r="N21" s="1"/>
  <c r="M21"/>
  <c r="C22"/>
  <c r="D22"/>
  <c r="E22"/>
  <c r="H22"/>
  <c r="I22"/>
  <c r="J22"/>
  <c r="K22" s="1"/>
  <c r="N22" s="1"/>
  <c r="M22"/>
  <c r="C23"/>
  <c r="D23"/>
  <c r="E23"/>
  <c r="A23" s="1"/>
  <c r="H23"/>
  <c r="I23"/>
  <c r="J23"/>
  <c r="K23"/>
  <c r="N23" s="1"/>
  <c r="M23"/>
  <c r="C24"/>
  <c r="D24"/>
  <c r="E24"/>
  <c r="A24" s="1"/>
  <c r="H24"/>
  <c r="I24"/>
  <c r="J24"/>
  <c r="K24" s="1"/>
  <c r="N24" s="1"/>
  <c r="M24"/>
  <c r="A25"/>
  <c r="C25"/>
  <c r="D25"/>
  <c r="F25"/>
  <c r="H25"/>
  <c r="I25"/>
  <c r="J25"/>
  <c r="K25"/>
  <c r="M25"/>
  <c r="C4" i="5"/>
  <c r="D4"/>
  <c r="E4"/>
  <c r="F4" s="1"/>
  <c r="J4" s="1"/>
  <c r="I4"/>
  <c r="C5"/>
  <c r="D5"/>
  <c r="E5"/>
  <c r="F5"/>
  <c r="I5"/>
  <c r="J5"/>
  <c r="C6"/>
  <c r="D6"/>
  <c r="E6"/>
  <c r="F6" s="1"/>
  <c r="J6" s="1"/>
  <c r="I6"/>
  <c r="C7"/>
  <c r="D7"/>
  <c r="E7"/>
  <c r="F7"/>
  <c r="J7" s="1"/>
  <c r="I7"/>
  <c r="C8"/>
  <c r="D8"/>
  <c r="E8"/>
  <c r="F8" s="1"/>
  <c r="J8" s="1"/>
  <c r="A8" s="1"/>
  <c r="I8"/>
  <c r="C9"/>
  <c r="D9"/>
  <c r="E9"/>
  <c r="F9"/>
  <c r="I9"/>
  <c r="J9"/>
  <c r="C10"/>
  <c r="D10"/>
  <c r="E10"/>
  <c r="F10" s="1"/>
  <c r="J10" s="1"/>
  <c r="I10"/>
  <c r="C11"/>
  <c r="D11"/>
  <c r="E11"/>
  <c r="F11"/>
  <c r="J11" s="1"/>
  <c r="I11"/>
  <c r="C12"/>
  <c r="D12"/>
  <c r="E12"/>
  <c r="F12" s="1"/>
  <c r="J12" s="1"/>
  <c r="I12"/>
  <c r="C13"/>
  <c r="D13"/>
  <c r="E13"/>
  <c r="F13"/>
  <c r="I13"/>
  <c r="J13"/>
  <c r="C14"/>
  <c r="D14"/>
  <c r="E14"/>
  <c r="F14" s="1"/>
  <c r="J14" s="1"/>
  <c r="I14"/>
  <c r="C15"/>
  <c r="D15"/>
  <c r="E15"/>
  <c r="F15"/>
  <c r="I15"/>
  <c r="J15"/>
  <c r="A15" s="1"/>
  <c r="C16"/>
  <c r="D16"/>
  <c r="E16"/>
  <c r="F16" s="1"/>
  <c r="J16" s="1"/>
  <c r="I16"/>
  <c r="C17"/>
  <c r="D17"/>
  <c r="E17"/>
  <c r="F17"/>
  <c r="I17"/>
  <c r="J17"/>
  <c r="C18"/>
  <c r="D18"/>
  <c r="E18"/>
  <c r="F18" s="1"/>
  <c r="J18" s="1"/>
  <c r="I18"/>
  <c r="C19"/>
  <c r="D19"/>
  <c r="E19"/>
  <c r="F19"/>
  <c r="I19"/>
  <c r="J19"/>
  <c r="A19" s="1"/>
  <c r="C20"/>
  <c r="D20"/>
  <c r="E20"/>
  <c r="F20" s="1"/>
  <c r="J20" s="1"/>
  <c r="I20"/>
  <c r="C21"/>
  <c r="D21"/>
  <c r="E21"/>
  <c r="F21"/>
  <c r="I21"/>
  <c r="J21"/>
  <c r="C22"/>
  <c r="D22"/>
  <c r="E22"/>
  <c r="F22" s="1"/>
  <c r="J22" s="1"/>
  <c r="I22"/>
  <c r="C23"/>
  <c r="D23"/>
  <c r="E23"/>
  <c r="F23"/>
  <c r="I23"/>
  <c r="J23"/>
  <c r="A23" s="1"/>
  <c r="C24"/>
  <c r="D24"/>
  <c r="E24"/>
  <c r="F24" s="1"/>
  <c r="J24" s="1"/>
  <c r="I24"/>
  <c r="C25"/>
  <c r="D25"/>
  <c r="E25"/>
  <c r="F25"/>
  <c r="I25"/>
  <c r="J25"/>
  <c r="C26"/>
  <c r="D26"/>
  <c r="E26"/>
  <c r="F26" s="1"/>
  <c r="J26" s="1"/>
  <c r="I26"/>
  <c r="J27"/>
  <c r="C4" i="4"/>
  <c r="D4"/>
  <c r="F4"/>
  <c r="C5"/>
  <c r="D5"/>
  <c r="F5"/>
  <c r="C6"/>
  <c r="D6"/>
  <c r="F6"/>
  <c r="C7"/>
  <c r="D7"/>
  <c r="F7"/>
  <c r="C8"/>
  <c r="D8"/>
  <c r="F8"/>
  <c r="C9"/>
  <c r="D9"/>
  <c r="F9"/>
  <c r="C10"/>
  <c r="D10"/>
  <c r="F10"/>
  <c r="C11"/>
  <c r="D11"/>
  <c r="F11"/>
  <c r="C12"/>
  <c r="D12"/>
  <c r="F12"/>
  <c r="C13"/>
  <c r="D13"/>
  <c r="F13"/>
  <c r="C14"/>
  <c r="D14"/>
  <c r="F14"/>
  <c r="C15"/>
  <c r="D15"/>
  <c r="F15"/>
  <c r="C16"/>
  <c r="D16"/>
  <c r="F16"/>
  <c r="C17"/>
  <c r="D17"/>
  <c r="F17"/>
  <c r="C18"/>
  <c r="D18"/>
  <c r="F18"/>
  <c r="C19"/>
  <c r="D19"/>
  <c r="F19"/>
  <c r="C20"/>
  <c r="D20"/>
  <c r="F20"/>
  <c r="C21"/>
  <c r="D21"/>
  <c r="F21"/>
  <c r="C22"/>
  <c r="D22"/>
  <c r="F22"/>
  <c r="C23"/>
  <c r="D23"/>
  <c r="F23"/>
  <c r="C24"/>
  <c r="D24"/>
  <c r="F24"/>
  <c r="C25"/>
  <c r="D25"/>
  <c r="F25"/>
  <c r="A25" s="1"/>
  <c r="C26"/>
  <c r="D26"/>
  <c r="F26"/>
  <c r="C3" i="3"/>
  <c r="D3"/>
  <c r="M3"/>
  <c r="A3" s="1"/>
  <c r="C4"/>
  <c r="D4"/>
  <c r="M4"/>
  <c r="C5"/>
  <c r="D5"/>
  <c r="M5"/>
  <c r="P5" s="1"/>
  <c r="Q5" s="1"/>
  <c r="C6"/>
  <c r="D6"/>
  <c r="M6"/>
  <c r="P6" s="1"/>
  <c r="Q6" s="1"/>
  <c r="C7"/>
  <c r="D7"/>
  <c r="M7"/>
  <c r="A6" s="1"/>
  <c r="C8"/>
  <c r="D8"/>
  <c r="M8"/>
  <c r="C9"/>
  <c r="D9"/>
  <c r="M9"/>
  <c r="P9" s="1"/>
  <c r="Q9" s="1"/>
  <c r="C10"/>
  <c r="D10"/>
  <c r="M10"/>
  <c r="P10" s="1"/>
  <c r="Q10" s="1"/>
  <c r="C11"/>
  <c r="D11"/>
  <c r="M11"/>
  <c r="A11" s="1"/>
  <c r="C12"/>
  <c r="D12"/>
  <c r="M12"/>
  <c r="C13"/>
  <c r="D13"/>
  <c r="M13"/>
  <c r="P13" s="1"/>
  <c r="Q13" s="1"/>
  <c r="C14"/>
  <c r="D14"/>
  <c r="M14"/>
  <c r="C15"/>
  <c r="D15"/>
  <c r="M15"/>
  <c r="A15" s="1"/>
  <c r="C16"/>
  <c r="D16"/>
  <c r="M16"/>
  <c r="C17"/>
  <c r="D17"/>
  <c r="M17"/>
  <c r="P17" s="1"/>
  <c r="Q17" s="1"/>
  <c r="C18"/>
  <c r="D18"/>
  <c r="M18"/>
  <c r="C19"/>
  <c r="D19"/>
  <c r="M19"/>
  <c r="A19" s="1"/>
  <c r="C20"/>
  <c r="D20"/>
  <c r="M20"/>
  <c r="C21"/>
  <c r="D21"/>
  <c r="M21"/>
  <c r="P21" s="1"/>
  <c r="Q21" s="1"/>
  <c r="C22"/>
  <c r="D22"/>
  <c r="M22"/>
  <c r="C23"/>
  <c r="D23"/>
  <c r="M23"/>
  <c r="A23" s="1"/>
  <c r="P23"/>
  <c r="Q23" s="1"/>
  <c r="A24"/>
  <c r="C24"/>
  <c r="D24"/>
  <c r="M24"/>
  <c r="A3" i="2"/>
  <c r="C3"/>
  <c r="D3"/>
  <c r="K3"/>
  <c r="A4"/>
  <c r="C4"/>
  <c r="D4"/>
  <c r="K4"/>
  <c r="A5"/>
  <c r="C5"/>
  <c r="D5"/>
  <c r="K5"/>
  <c r="A6"/>
  <c r="C6"/>
  <c r="D6"/>
  <c r="K6"/>
  <c r="A7"/>
  <c r="C7"/>
  <c r="D7"/>
  <c r="K7"/>
  <c r="A8"/>
  <c r="C8"/>
  <c r="D8"/>
  <c r="K8"/>
  <c r="A11"/>
  <c r="C11"/>
  <c r="D11"/>
  <c r="K11"/>
  <c r="A12"/>
  <c r="C12"/>
  <c r="D12"/>
  <c r="K12"/>
  <c r="A13"/>
  <c r="C13"/>
  <c r="D13"/>
  <c r="K13"/>
  <c r="A14"/>
  <c r="C14"/>
  <c r="D14"/>
  <c r="K14"/>
  <c r="A15"/>
  <c r="C15"/>
  <c r="D15"/>
  <c r="K15"/>
  <c r="A16"/>
  <c r="C16"/>
  <c r="D16"/>
  <c r="K16"/>
  <c r="A17"/>
  <c r="C17"/>
  <c r="D17"/>
  <c r="K17"/>
  <c r="A20"/>
  <c r="C20"/>
  <c r="D20"/>
  <c r="K20"/>
  <c r="A21"/>
  <c r="C21"/>
  <c r="D21"/>
  <c r="K21"/>
  <c r="A22"/>
  <c r="C22"/>
  <c r="D22"/>
  <c r="K22"/>
  <c r="A26"/>
  <c r="C26"/>
  <c r="D26"/>
  <c r="K26"/>
  <c r="A27"/>
  <c r="C27"/>
  <c r="D27"/>
  <c r="K27"/>
  <c r="A28"/>
  <c r="C28"/>
  <c r="D28"/>
  <c r="K28"/>
  <c r="A29"/>
  <c r="C29"/>
  <c r="D29"/>
  <c r="K29"/>
  <c r="A30"/>
  <c r="C30"/>
  <c r="D30"/>
  <c r="K30"/>
  <c r="A31"/>
  <c r="C31"/>
  <c r="D31"/>
  <c r="K31"/>
  <c r="A32"/>
  <c r="C32"/>
  <c r="D32"/>
  <c r="K32"/>
  <c r="A33"/>
  <c r="C33"/>
  <c r="D33"/>
  <c r="K33"/>
  <c r="A34"/>
  <c r="C34"/>
  <c r="D34"/>
  <c r="K34"/>
  <c r="A35"/>
  <c r="C35"/>
  <c r="D35"/>
  <c r="K35"/>
  <c r="A36"/>
  <c r="C36"/>
  <c r="D36"/>
  <c r="K36"/>
  <c r="A37"/>
  <c r="C37"/>
  <c r="D37"/>
  <c r="K37"/>
  <c r="A38"/>
  <c r="C38"/>
  <c r="D38"/>
  <c r="K38"/>
  <c r="A39"/>
  <c r="C39"/>
  <c r="D39"/>
  <c r="K39"/>
  <c r="A18" i="6" l="1"/>
  <c r="A13"/>
  <c r="A8"/>
  <c r="F23"/>
  <c r="A22"/>
  <c r="A17"/>
  <c r="A12"/>
  <c r="A6"/>
  <c r="A21"/>
  <c r="A16"/>
  <c r="A10"/>
  <c r="A5"/>
  <c r="A19"/>
  <c r="A14"/>
  <c r="A9"/>
  <c r="A4"/>
  <c r="F21"/>
  <c r="F10"/>
  <c r="F5"/>
  <c r="F20"/>
  <c r="F15"/>
  <c r="F14"/>
  <c r="F9"/>
  <c r="F4"/>
  <c r="F19"/>
  <c r="F18"/>
  <c r="F13"/>
  <c r="F8"/>
  <c r="F16"/>
  <c r="F11"/>
  <c r="F24"/>
  <c r="F22"/>
  <c r="F17"/>
  <c r="F12"/>
  <c r="F7"/>
  <c r="F6"/>
  <c r="A20"/>
  <c r="A15"/>
  <c r="A11"/>
  <c r="A7"/>
  <c r="A7" i="5"/>
  <c r="A18"/>
  <c r="A24"/>
  <c r="A20"/>
  <c r="A16"/>
  <c r="A12"/>
  <c r="A11"/>
  <c r="A9"/>
  <c r="A6"/>
  <c r="A14"/>
  <c r="A4"/>
  <c r="A5"/>
  <c r="A26"/>
  <c r="A22"/>
  <c r="A25"/>
  <c r="A21"/>
  <c r="A17"/>
  <c r="A13"/>
  <c r="A10"/>
  <c r="A24" i="4"/>
  <c r="A20"/>
  <c r="A16"/>
  <c r="A12"/>
  <c r="A8"/>
  <c r="A4"/>
  <c r="A23"/>
  <c r="A19"/>
  <c r="A15"/>
  <c r="A11"/>
  <c r="A7"/>
  <c r="A26"/>
  <c r="A22"/>
  <c r="A18"/>
  <c r="A14"/>
  <c r="A10"/>
  <c r="A6"/>
  <c r="A21"/>
  <c r="A17"/>
  <c r="A13"/>
  <c r="A9"/>
  <c r="A5"/>
  <c r="S5" i="3"/>
  <c r="R5"/>
  <c r="S17"/>
  <c r="R17"/>
  <c r="S13"/>
  <c r="R13"/>
  <c r="S21"/>
  <c r="R21"/>
  <c r="S9"/>
  <c r="R9"/>
  <c r="R23"/>
  <c r="S10"/>
  <c r="R10"/>
  <c r="S6"/>
  <c r="R6"/>
  <c r="P22"/>
  <c r="Q22" s="1"/>
  <c r="P18"/>
  <c r="Q18" s="1"/>
  <c r="P14"/>
  <c r="Q14" s="1"/>
  <c r="A7"/>
  <c r="A20"/>
  <c r="P19"/>
  <c r="Q19" s="1"/>
  <c r="A16"/>
  <c r="P15"/>
  <c r="Q15" s="1"/>
  <c r="A12"/>
  <c r="P11"/>
  <c r="Q11" s="1"/>
  <c r="A8"/>
  <c r="P7"/>
  <c r="Q7" s="1"/>
  <c r="A4"/>
  <c r="P3"/>
  <c r="Q3" s="1"/>
  <c r="P24"/>
  <c r="Q24" s="1"/>
  <c r="A21"/>
  <c r="P20"/>
  <c r="Q20" s="1"/>
  <c r="A17"/>
  <c r="P16"/>
  <c r="Q16" s="1"/>
  <c r="A13"/>
  <c r="P12"/>
  <c r="Q12" s="1"/>
  <c r="A9"/>
  <c r="P8"/>
  <c r="Q8" s="1"/>
  <c r="A5"/>
  <c r="P4"/>
  <c r="Q4" s="1"/>
  <c r="A22"/>
  <c r="A18"/>
  <c r="A14"/>
  <c r="A10"/>
  <c r="S4" l="1"/>
  <c r="R4"/>
  <c r="S12"/>
  <c r="R12"/>
  <c r="S20"/>
  <c r="R20"/>
  <c r="S22"/>
  <c r="R22"/>
  <c r="R3"/>
  <c r="R11"/>
  <c r="R19"/>
  <c r="S18"/>
  <c r="R18"/>
  <c r="N10"/>
  <c r="N9"/>
  <c r="N13"/>
  <c r="N5"/>
  <c r="S16"/>
  <c r="R16"/>
  <c r="S24"/>
  <c r="R24"/>
  <c r="S14"/>
  <c r="R14"/>
  <c r="N23"/>
  <c r="R8"/>
  <c r="R7"/>
  <c r="S7"/>
  <c r="R15"/>
  <c r="S15"/>
  <c r="N6"/>
  <c r="S23"/>
  <c r="N21"/>
  <c r="N17"/>
  <c r="N19" l="1"/>
  <c r="N7"/>
  <c r="N14"/>
  <c r="N16"/>
  <c r="S19"/>
  <c r="S3"/>
  <c r="N3" s="1"/>
  <c r="N20"/>
  <c r="N4"/>
  <c r="N15"/>
  <c r="S8"/>
  <c r="N8" s="1"/>
  <c r="N24"/>
  <c r="N18"/>
  <c r="S11"/>
  <c r="N11" s="1"/>
  <c r="N22"/>
  <c r="N12"/>
  <c r="C3" i="1" l="1"/>
  <c r="D3"/>
  <c r="M3"/>
  <c r="P3" s="1"/>
  <c r="Q3" s="1"/>
  <c r="C4"/>
  <c r="D4"/>
  <c r="M4"/>
  <c r="A4" s="1"/>
  <c r="O4"/>
  <c r="C5"/>
  <c r="D5"/>
  <c r="M5"/>
  <c r="P5" s="1"/>
  <c r="Q5" s="1"/>
  <c r="C6"/>
  <c r="D6"/>
  <c r="M6"/>
  <c r="P6" s="1"/>
  <c r="Q6" s="1"/>
  <c r="C7"/>
  <c r="D7"/>
  <c r="M7"/>
  <c r="O7"/>
  <c r="C8"/>
  <c r="D8"/>
  <c r="M8"/>
  <c r="P8" s="1"/>
  <c r="Q8" s="1"/>
  <c r="C9"/>
  <c r="D9"/>
  <c r="M9"/>
  <c r="O9"/>
  <c r="C10"/>
  <c r="D10"/>
  <c r="M10"/>
  <c r="P10" s="1"/>
  <c r="Q10" s="1"/>
  <c r="C11"/>
  <c r="D11"/>
  <c r="M11"/>
  <c r="O11"/>
  <c r="C12"/>
  <c r="D12"/>
  <c r="M12"/>
  <c r="P12" s="1"/>
  <c r="Q12" s="1"/>
  <c r="C13"/>
  <c r="D13"/>
  <c r="M13"/>
  <c r="O13"/>
  <c r="C14"/>
  <c r="D14"/>
  <c r="M14"/>
  <c r="P14" s="1"/>
  <c r="Q14" s="1"/>
  <c r="C15"/>
  <c r="D15"/>
  <c r="M15"/>
  <c r="O15"/>
  <c r="C16"/>
  <c r="D16"/>
  <c r="M16"/>
  <c r="P16" s="1"/>
  <c r="Q16" s="1"/>
  <c r="C17"/>
  <c r="D17"/>
  <c r="M17"/>
  <c r="O17"/>
  <c r="C18"/>
  <c r="D18"/>
  <c r="M18"/>
  <c r="P18" s="1"/>
  <c r="Q18" s="1"/>
  <c r="C19"/>
  <c r="D19"/>
  <c r="M19"/>
  <c r="O19"/>
  <c r="C20"/>
  <c r="D20"/>
  <c r="M20"/>
  <c r="P20" s="1"/>
  <c r="Q20" s="1"/>
  <c r="C21"/>
  <c r="D21"/>
  <c r="M21"/>
  <c r="O21"/>
  <c r="C22"/>
  <c r="D22"/>
  <c r="M22"/>
  <c r="P22" s="1"/>
  <c r="Q22" s="1"/>
  <c r="C23"/>
  <c r="D23"/>
  <c r="M23"/>
  <c r="O23"/>
  <c r="C24"/>
  <c r="D24"/>
  <c r="M24"/>
  <c r="P24" s="1"/>
  <c r="Q24" s="1"/>
  <c r="C25"/>
  <c r="D25"/>
  <c r="M25"/>
  <c r="O25"/>
  <c r="S12" l="1"/>
  <c r="R12"/>
  <c r="R5"/>
  <c r="S18"/>
  <c r="R18"/>
  <c r="S10"/>
  <c r="R10"/>
  <c r="R3"/>
  <c r="R22"/>
  <c r="S22" s="1"/>
  <c r="S14"/>
  <c r="R14"/>
  <c r="R6"/>
  <c r="S6" s="1"/>
  <c r="S20"/>
  <c r="R20"/>
  <c r="R24"/>
  <c r="S24" s="1"/>
  <c r="S16"/>
  <c r="R16"/>
  <c r="R8"/>
  <c r="S8" s="1"/>
  <c r="A5"/>
  <c r="P4"/>
  <c r="Q4" s="1"/>
  <c r="A3"/>
  <c r="P25"/>
  <c r="Q25" s="1"/>
  <c r="A24"/>
  <c r="P23"/>
  <c r="Q23" s="1"/>
  <c r="A22"/>
  <c r="P21"/>
  <c r="Q21" s="1"/>
  <c r="A20"/>
  <c r="P19"/>
  <c r="Q19" s="1"/>
  <c r="A18"/>
  <c r="P17"/>
  <c r="Q17" s="1"/>
  <c r="A16"/>
  <c r="P15"/>
  <c r="Q15" s="1"/>
  <c r="A14"/>
  <c r="P13"/>
  <c r="Q13" s="1"/>
  <c r="A12"/>
  <c r="P11"/>
  <c r="Q11" s="1"/>
  <c r="A10"/>
  <c r="P9"/>
  <c r="Q9" s="1"/>
  <c r="A8"/>
  <c r="P7"/>
  <c r="Q7" s="1"/>
  <c r="A6"/>
  <c r="O3"/>
  <c r="O24"/>
  <c r="O22"/>
  <c r="O20"/>
  <c r="O18"/>
  <c r="O16"/>
  <c r="O14"/>
  <c r="O12"/>
  <c r="O10"/>
  <c r="O8"/>
  <c r="O6"/>
  <c r="A25"/>
  <c r="A23"/>
  <c r="A21"/>
  <c r="A19"/>
  <c r="A17"/>
  <c r="A15"/>
  <c r="A13"/>
  <c r="A11"/>
  <c r="A9"/>
  <c r="A7"/>
  <c r="R7" l="1"/>
  <c r="R11"/>
  <c r="R15"/>
  <c r="S15" s="1"/>
  <c r="R19"/>
  <c r="R23"/>
  <c r="S4"/>
  <c r="R4"/>
  <c r="N16"/>
  <c r="N20"/>
  <c r="N14"/>
  <c r="S3"/>
  <c r="N3" s="1"/>
  <c r="N18"/>
  <c r="N12"/>
  <c r="R9"/>
  <c r="R13"/>
  <c r="R17"/>
  <c r="S17" s="1"/>
  <c r="R21"/>
  <c r="R25"/>
  <c r="N8"/>
  <c r="N24"/>
  <c r="N6"/>
  <c r="N22"/>
  <c r="N10"/>
  <c r="S5"/>
  <c r="N5" s="1"/>
  <c r="N25" l="1"/>
  <c r="N23"/>
  <c r="N7"/>
  <c r="S25"/>
  <c r="S9"/>
  <c r="N9" s="1"/>
  <c r="S23"/>
  <c r="N21"/>
  <c r="N19"/>
  <c r="N11"/>
  <c r="N17"/>
  <c r="N15"/>
  <c r="S7"/>
  <c r="S21"/>
  <c r="S13"/>
  <c r="N13" s="1"/>
  <c r="N4"/>
  <c r="S19"/>
  <c r="S11"/>
</calcChain>
</file>

<file path=xl/comments1.xml><?xml version="1.0" encoding="utf-8"?>
<comments xmlns="http://schemas.openxmlformats.org/spreadsheetml/2006/main">
  <authors>
    <author>Petr Čuda</author>
  </authors>
  <commentList>
    <comment ref="O1" authorId="0">
      <text>
        <r>
          <rPr>
            <b/>
            <sz val="9"/>
            <color indexed="81"/>
            <rFont val="Tahoma"/>
            <family val="2"/>
            <charset val="238"/>
          </rPr>
          <t>Petr Čuda: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  <r>
          <rPr>
            <b/>
            <sz val="20"/>
            <color indexed="81"/>
            <rFont val="Tahoma"/>
            <family val="2"/>
            <charset val="238"/>
          </rPr>
          <t>ručně zapsat počet startujících posádek</t>
        </r>
      </text>
    </comment>
    <comment ref="A2" authorId="0">
      <text>
        <r>
          <rPr>
            <b/>
            <sz val="9"/>
            <color indexed="81"/>
            <rFont val="Tahoma"/>
            <family val="2"/>
            <charset val="238"/>
          </rPr>
          <t>Petr Čuda: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  <r>
          <rPr>
            <sz val="20"/>
            <color indexed="81"/>
            <rFont val="Tahoma"/>
            <family val="2"/>
            <charset val="238"/>
          </rPr>
          <t xml:space="preserve">do buňky </t>
        </r>
        <r>
          <rPr>
            <b/>
            <sz val="20"/>
            <color indexed="81"/>
            <rFont val="Tahoma"/>
            <family val="2"/>
            <charset val="238"/>
          </rPr>
          <t xml:space="preserve">A3 : </t>
        </r>
        <r>
          <rPr>
            <sz val="20"/>
            <color indexed="81"/>
            <rFont val="Tahoma"/>
            <family val="2"/>
            <charset val="238"/>
          </rPr>
          <t xml:space="preserve">do maximálního rozsahu parametru </t>
        </r>
        <r>
          <rPr>
            <b/>
            <sz val="20"/>
            <color indexed="81"/>
            <rFont val="Tahoma"/>
            <family val="2"/>
            <charset val="238"/>
          </rPr>
          <t>$M$xx</t>
        </r>
        <r>
          <rPr>
            <sz val="20"/>
            <color indexed="81"/>
            <rFont val="Tahoma"/>
            <family val="2"/>
            <charset val="238"/>
          </rPr>
          <t xml:space="preserve"> zapsat číslo posledního obsazeného řádku
=RANK(M3;$M$3:</t>
        </r>
        <r>
          <rPr>
            <b/>
            <sz val="20"/>
            <color indexed="81"/>
            <rFont val="Tahoma"/>
            <family val="2"/>
            <charset val="238"/>
          </rPr>
          <t>$M$19</t>
        </r>
        <r>
          <rPr>
            <sz val="20"/>
            <color indexed="81"/>
            <rFont val="Tahoma"/>
            <family val="2"/>
            <charset val="238"/>
          </rPr>
          <t>) potom tahem za pravý dolní roh buňku zkopírovat</t>
        </r>
      </text>
    </comment>
  </commentList>
</comments>
</file>

<file path=xl/comments2.xml><?xml version="1.0" encoding="utf-8"?>
<comments xmlns="http://schemas.openxmlformats.org/spreadsheetml/2006/main">
  <authors>
    <author>Petr Čuda</author>
  </authors>
  <commentList>
    <comment ref="O1" authorId="0">
      <text>
        <r>
          <rPr>
            <b/>
            <sz val="9"/>
            <color indexed="81"/>
            <rFont val="Tahoma"/>
            <family val="2"/>
            <charset val="238"/>
          </rPr>
          <t>Petr Čuda: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  <r>
          <rPr>
            <sz val="16"/>
            <color indexed="81"/>
            <rFont val="Tahoma"/>
            <family val="2"/>
            <charset val="238"/>
          </rPr>
          <t>ručně zapsat počet startujících posádek</t>
        </r>
      </text>
    </comment>
    <comment ref="A2" authorId="0">
      <text>
        <r>
          <rPr>
            <b/>
            <sz val="9"/>
            <color indexed="81"/>
            <rFont val="Tahoma"/>
            <family val="2"/>
            <charset val="238"/>
          </rPr>
          <t>Petr Čuda: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  <r>
          <rPr>
            <sz val="20"/>
            <color indexed="81"/>
            <rFont val="Tahoma"/>
            <family val="2"/>
            <charset val="238"/>
          </rPr>
          <t xml:space="preserve">do buňky </t>
        </r>
        <r>
          <rPr>
            <b/>
            <sz val="20"/>
            <color indexed="81"/>
            <rFont val="Tahoma"/>
            <family val="2"/>
            <charset val="238"/>
          </rPr>
          <t>A3</t>
        </r>
        <r>
          <rPr>
            <sz val="20"/>
            <color indexed="81"/>
            <rFont val="Tahoma"/>
            <family val="2"/>
            <charset val="238"/>
          </rPr>
          <t xml:space="preserve"> : do maximálního rozsahu parametru </t>
        </r>
        <r>
          <rPr>
            <b/>
            <sz val="20"/>
            <color indexed="81"/>
            <rFont val="Tahoma"/>
            <family val="2"/>
            <charset val="238"/>
          </rPr>
          <t>$M$xx</t>
        </r>
        <r>
          <rPr>
            <sz val="20"/>
            <color indexed="81"/>
            <rFont val="Tahoma"/>
            <family val="2"/>
            <charset val="238"/>
          </rPr>
          <t xml:space="preserve"> zapsat číslo posledního obsazeného řádku
=RANK(M3;$M$3:</t>
        </r>
        <r>
          <rPr>
            <b/>
            <sz val="20"/>
            <color indexed="81"/>
            <rFont val="Tahoma"/>
            <family val="2"/>
            <charset val="238"/>
          </rPr>
          <t>$M$17</t>
        </r>
        <r>
          <rPr>
            <sz val="20"/>
            <color indexed="81"/>
            <rFont val="Tahoma"/>
            <family val="2"/>
            <charset val="238"/>
          </rPr>
          <t>) potom tahem za pravý dolní roh buňku zkopírovat</t>
        </r>
      </text>
    </comment>
  </commentList>
</comments>
</file>

<file path=xl/comments3.xml><?xml version="1.0" encoding="utf-8"?>
<comments xmlns="http://schemas.openxmlformats.org/spreadsheetml/2006/main">
  <authors>
    <author>Petr Čuda</author>
  </authors>
  <commentList>
    <comment ref="L3" authorId="0">
      <text>
        <r>
          <rPr>
            <b/>
            <sz val="9"/>
            <color indexed="81"/>
            <rFont val="Tahoma"/>
            <family val="2"/>
            <charset val="238"/>
          </rPr>
          <t>Petr Čuda: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  <r>
          <rPr>
            <b/>
            <sz val="18"/>
            <color indexed="81"/>
            <rFont val="Tahoma"/>
            <family val="2"/>
            <charset val="238"/>
          </rPr>
          <t>ručně zapsat čas dojezdu</t>
        </r>
      </text>
    </comment>
  </commentList>
</comments>
</file>

<file path=xl/comments4.xml><?xml version="1.0" encoding="utf-8"?>
<comments xmlns="http://schemas.openxmlformats.org/spreadsheetml/2006/main">
  <authors>
    <author>Petr Čuda</author>
  </authors>
  <commentList>
    <comment ref="E22" authorId="0">
      <text>
        <r>
          <rPr>
            <b/>
            <sz val="9"/>
            <color indexed="81"/>
            <rFont val="Tahoma"/>
            <family val="2"/>
            <charset val="238"/>
          </rPr>
          <t>Petr Čuda: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  <r>
          <rPr>
            <sz val="14"/>
            <color indexed="81"/>
            <rFont val="Tahoma"/>
            <family val="2"/>
            <charset val="238"/>
          </rPr>
          <t>čas dojezdu měřen s přesností na desítky sekund. Je jen orientační. Rozhodující je pořadí dojezdu</t>
        </r>
        <r>
          <rPr>
            <sz val="9"/>
            <color indexed="81"/>
            <rFont val="Tahoma"/>
            <family val="2"/>
            <charset val="238"/>
          </rPr>
          <t>.</t>
        </r>
      </text>
    </comment>
  </commentList>
</comments>
</file>

<file path=xl/sharedStrings.xml><?xml version="1.0" encoding="utf-8"?>
<sst xmlns="http://schemas.openxmlformats.org/spreadsheetml/2006/main" count="132" uniqueCount="47">
  <si>
    <t>Handicap</t>
  </si>
  <si>
    <t>Body celkem</t>
  </si>
  <si>
    <t>P P</t>
  </si>
  <si>
    <t>Francie</t>
  </si>
  <si>
    <t>Pacman</t>
  </si>
  <si>
    <t>jazyky</t>
  </si>
  <si>
    <t>Mexiko</t>
  </si>
  <si>
    <t>Zlatovláska</t>
  </si>
  <si>
    <t>Monako</t>
  </si>
  <si>
    <t>prehistorie</t>
  </si>
  <si>
    <t>Vysílá</t>
  </si>
  <si>
    <t>Jméno posádky</t>
  </si>
  <si>
    <t>Startovní číslo</t>
  </si>
  <si>
    <t>pořadí</t>
  </si>
  <si>
    <t>A - všestrannost</t>
  </si>
  <si>
    <t>Časový limit</t>
  </si>
  <si>
    <t>Celkový
čas</t>
  </si>
  <si>
    <t>Trestný čas</t>
  </si>
  <si>
    <t>čas cíl</t>
  </si>
  <si>
    <t>Čas start</t>
  </si>
  <si>
    <t>Název posádky</t>
  </si>
  <si>
    <t>Pořadí</t>
  </si>
  <si>
    <t>K1M</t>
  </si>
  <si>
    <t>Čas cíl</t>
  </si>
  <si>
    <t>K1</t>
  </si>
  <si>
    <t>C2mix</t>
  </si>
  <si>
    <t>C2</t>
  </si>
  <si>
    <t>B - všestrannost</t>
  </si>
  <si>
    <t>Ano</t>
  </si>
  <si>
    <t xml:space="preserve"> Čas v cíli</t>
  </si>
  <si>
    <t>Projeli branky</t>
  </si>
  <si>
    <t xml:space="preserve">Sázavský medvěd </t>
  </si>
  <si>
    <t>časový limit</t>
  </si>
  <si>
    <t>čas startu</t>
  </si>
  <si>
    <t>Celkový čas</t>
  </si>
  <si>
    <t>Brankoviště</t>
  </si>
  <si>
    <t>hendikep</t>
  </si>
  <si>
    <t>A-sjezd</t>
  </si>
  <si>
    <t>posádka č. 16 diskvalifikována z důvodu neprojetí brány</t>
  </si>
  <si>
    <t>posádka č. 10 neodstartovala</t>
  </si>
  <si>
    <t>DQ</t>
  </si>
  <si>
    <t>Čas dojezdu</t>
  </si>
  <si>
    <t>B-sjezd</t>
  </si>
  <si>
    <t>Sázavské pádlo</t>
  </si>
  <si>
    <t>Číslo</t>
  </si>
  <si>
    <t>čas dojezdu měřen s přesností na desítky sekund. Je jen orientační. Rozhodující je pořadí dojezdu.</t>
  </si>
  <si>
    <t>D - sjezd</t>
  </si>
</sst>
</file>

<file path=xl/styles.xml><?xml version="1.0" encoding="utf-8"?>
<styleSheet xmlns="http://schemas.openxmlformats.org/spreadsheetml/2006/main">
  <numFmts count="3">
    <numFmt numFmtId="164" formatCode="hh\:mm\:ss"/>
    <numFmt numFmtId="165" formatCode="h:mm:ss;@"/>
    <numFmt numFmtId="166" formatCode="0.000000000"/>
  </numFmts>
  <fonts count="53">
    <font>
      <sz val="10"/>
      <name val="Arial CE"/>
      <charset val="238"/>
    </font>
    <font>
      <sz val="10"/>
      <color indexed="17"/>
      <name val="Arial"/>
      <family val="2"/>
    </font>
    <font>
      <b/>
      <sz val="12"/>
      <color indexed="17"/>
      <name val="Arial"/>
      <family val="2"/>
    </font>
    <font>
      <sz val="12"/>
      <color indexed="17"/>
      <name val="Arial"/>
      <family val="2"/>
    </font>
    <font>
      <sz val="24"/>
      <name val="Arial"/>
      <family val="2"/>
    </font>
    <font>
      <b/>
      <sz val="24"/>
      <name val="Arial"/>
      <family val="2"/>
    </font>
    <font>
      <b/>
      <sz val="24"/>
      <name val="Arial"/>
      <family val="2"/>
      <charset val="238"/>
    </font>
    <font>
      <b/>
      <sz val="18"/>
      <name val="Arial"/>
      <family val="2"/>
      <charset val="238"/>
    </font>
    <font>
      <sz val="22"/>
      <name val="Arial"/>
      <family val="2"/>
    </font>
    <font>
      <b/>
      <sz val="22"/>
      <name val="Arial"/>
      <family val="2"/>
      <charset val="238"/>
    </font>
    <font>
      <b/>
      <sz val="18"/>
      <name val="Arial"/>
      <family val="2"/>
    </font>
    <font>
      <sz val="12"/>
      <name val="Arial"/>
      <family val="2"/>
    </font>
    <font>
      <sz val="14"/>
      <name val="Arial"/>
      <family val="2"/>
    </font>
    <font>
      <b/>
      <sz val="16"/>
      <name val="Arial"/>
      <family val="2"/>
    </font>
    <font>
      <b/>
      <sz val="22"/>
      <color indexed="17"/>
      <name val="Arial"/>
      <family val="2"/>
      <charset val="238"/>
    </font>
    <font>
      <sz val="72"/>
      <name val="Arial"/>
      <family val="2"/>
    </font>
    <font>
      <sz val="63"/>
      <name val="Arial"/>
      <family val="2"/>
    </font>
    <font>
      <sz val="50"/>
      <name val="Arial"/>
      <family val="2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sz val="20"/>
      <color indexed="81"/>
      <name val="Tahoma"/>
      <family val="2"/>
      <charset val="238"/>
    </font>
    <font>
      <b/>
      <sz val="20"/>
      <color indexed="81"/>
      <name val="Tahoma"/>
      <family val="2"/>
      <charset val="238"/>
    </font>
    <font>
      <sz val="10"/>
      <name val="Arial"/>
      <family val="2"/>
    </font>
    <font>
      <b/>
      <sz val="12"/>
      <name val="Arial"/>
      <family val="2"/>
    </font>
    <font>
      <b/>
      <sz val="12"/>
      <color rgb="FF00B050"/>
      <name val="Arial"/>
      <family val="2"/>
    </font>
    <font>
      <b/>
      <sz val="14"/>
      <name val="Arial"/>
      <family val="2"/>
    </font>
    <font>
      <sz val="16"/>
      <name val="Arial"/>
      <family val="2"/>
    </font>
    <font>
      <sz val="18"/>
      <name val="Arial"/>
      <family val="2"/>
    </font>
    <font>
      <b/>
      <sz val="10"/>
      <name val="Arial"/>
      <family val="2"/>
    </font>
    <font>
      <sz val="100"/>
      <name val="Arial"/>
      <family val="2"/>
    </font>
    <font>
      <b/>
      <sz val="11"/>
      <name val="Arial"/>
      <family val="2"/>
    </font>
    <font>
      <b/>
      <sz val="14"/>
      <name val="Arial"/>
      <family val="2"/>
      <charset val="238"/>
    </font>
    <font>
      <b/>
      <sz val="20"/>
      <name val="Arial"/>
      <family val="2"/>
      <charset val="238"/>
    </font>
    <font>
      <b/>
      <sz val="36"/>
      <color rgb="FF00B050"/>
      <name val="Arial"/>
      <family val="2"/>
      <charset val="238"/>
    </font>
    <font>
      <sz val="102"/>
      <name val="Arial"/>
      <family val="2"/>
    </font>
    <font>
      <sz val="16"/>
      <color indexed="81"/>
      <name val="Tahoma"/>
      <family val="2"/>
      <charset val="238"/>
    </font>
    <font>
      <sz val="48"/>
      <name val="Arial"/>
      <family val="2"/>
    </font>
    <font>
      <sz val="18"/>
      <name val="Arial"/>
      <family val="2"/>
      <charset val="238"/>
    </font>
    <font>
      <b/>
      <sz val="20"/>
      <name val="Arial"/>
      <family val="2"/>
    </font>
    <font>
      <i/>
      <sz val="72"/>
      <name val="Arial"/>
      <family val="2"/>
    </font>
    <font>
      <b/>
      <sz val="16"/>
      <color rgb="FF00B050"/>
      <name val="Arial"/>
      <family val="2"/>
    </font>
    <font>
      <sz val="20"/>
      <name val="Arial"/>
      <family val="2"/>
    </font>
    <font>
      <b/>
      <sz val="20"/>
      <color rgb="FF00B050"/>
      <name val="Arial"/>
      <family val="2"/>
      <charset val="238"/>
    </font>
    <font>
      <b/>
      <sz val="22"/>
      <name val="Arial"/>
      <family val="2"/>
    </font>
    <font>
      <sz val="22"/>
      <name val="Arial"/>
      <family val="2"/>
      <charset val="238"/>
    </font>
    <font>
      <sz val="20"/>
      <name val="Arial"/>
      <family val="2"/>
      <charset val="238"/>
    </font>
    <font>
      <b/>
      <sz val="16"/>
      <name val="Arial"/>
      <family val="2"/>
      <charset val="238"/>
    </font>
    <font>
      <b/>
      <sz val="18"/>
      <color indexed="81"/>
      <name val="Tahoma"/>
      <family val="2"/>
      <charset val="238"/>
    </font>
    <font>
      <sz val="14"/>
      <name val="Arial"/>
      <family val="2"/>
      <charset val="238"/>
    </font>
    <font>
      <sz val="16"/>
      <name val="Arial"/>
      <family val="2"/>
      <charset val="238"/>
    </font>
    <font>
      <sz val="11"/>
      <name val="Arial"/>
      <family val="2"/>
      <charset val="238"/>
    </font>
    <font>
      <b/>
      <sz val="72"/>
      <name val="Arial CE"/>
      <charset val="238"/>
    </font>
    <font>
      <sz val="14"/>
      <color indexed="81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3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hair">
        <color indexed="17"/>
      </left>
      <right style="hair">
        <color indexed="17"/>
      </right>
      <top style="hair">
        <color indexed="17"/>
      </top>
      <bottom style="hair">
        <color indexed="17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05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Border="1"/>
    <xf numFmtId="0" fontId="2" fillId="0" borderId="0" xfId="0" applyFont="1" applyBorder="1"/>
    <xf numFmtId="0" fontId="1" fillId="0" borderId="0" xfId="0" applyFont="1" applyFill="1" applyBorder="1"/>
    <xf numFmtId="0" fontId="3" fillId="0" borderId="0" xfId="0" applyFont="1" applyBorder="1"/>
    <xf numFmtId="14" fontId="2" fillId="0" borderId="0" xfId="0" applyNumberFormat="1" applyFont="1" applyBorder="1"/>
    <xf numFmtId="0" fontId="4" fillId="0" borderId="0" xfId="0" applyFont="1" applyBorder="1"/>
    <xf numFmtId="14" fontId="5" fillId="0" borderId="0" xfId="0" applyNumberFormat="1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5" fillId="0" borderId="0" xfId="0" applyFont="1" applyBorder="1" applyAlignment="1">
      <alignment horizontal="right"/>
    </xf>
    <xf numFmtId="14" fontId="5" fillId="0" borderId="0" xfId="0" applyNumberFormat="1" applyFont="1" applyBorder="1"/>
    <xf numFmtId="0" fontId="5" fillId="0" borderId="0" xfId="0" applyFont="1" applyBorder="1"/>
    <xf numFmtId="1" fontId="1" fillId="0" borderId="0" xfId="0" applyNumberFormat="1" applyFont="1"/>
    <xf numFmtId="2" fontId="1" fillId="0" borderId="0" xfId="0" applyNumberFormat="1" applyFont="1"/>
    <xf numFmtId="45" fontId="6" fillId="0" borderId="1" xfId="0" applyNumberFormat="1" applyFont="1" applyBorder="1"/>
    <xf numFmtId="0" fontId="7" fillId="2" borderId="2" xfId="0" applyFont="1" applyFill="1" applyBorder="1" applyAlignment="1">
      <alignment horizontal="center"/>
    </xf>
    <xf numFmtId="0" fontId="7" fillId="0" borderId="3" xfId="0" applyFont="1" applyBorder="1" applyAlignment="1">
      <alignment horizontal="center"/>
    </xf>
    <xf numFmtId="1" fontId="7" fillId="0" borderId="3" xfId="0" applyNumberFormat="1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10" fillId="2" borderId="4" xfId="0" applyFont="1" applyFill="1" applyBorder="1"/>
    <xf numFmtId="0" fontId="11" fillId="0" borderId="2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1" fontId="7" fillId="0" borderId="6" xfId="0" applyNumberFormat="1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1" fontId="7" fillId="0" borderId="2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10" fillId="0" borderId="7" xfId="0" applyFont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 textRotation="90"/>
    </xf>
    <xf numFmtId="0" fontId="13" fillId="0" borderId="8" xfId="0" applyFont="1" applyBorder="1" applyAlignment="1">
      <alignment horizontal="center" vertical="center" textRotation="90"/>
    </xf>
    <xf numFmtId="0" fontId="10" fillId="0" borderId="8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textRotation="90" wrapText="1"/>
    </xf>
    <xf numFmtId="0" fontId="14" fillId="0" borderId="10" xfId="0" applyFont="1" applyBorder="1"/>
    <xf numFmtId="0" fontId="15" fillId="0" borderId="0" xfId="0" applyFont="1" applyBorder="1" applyAlignment="1"/>
    <xf numFmtId="0" fontId="16" fillId="0" borderId="0" xfId="0" applyFont="1" applyBorder="1" applyAlignment="1"/>
    <xf numFmtId="0" fontId="17" fillId="0" borderId="0" xfId="0" applyFont="1" applyBorder="1" applyAlignment="1"/>
    <xf numFmtId="0" fontId="22" fillId="0" borderId="0" xfId="0" applyFont="1"/>
    <xf numFmtId="0" fontId="22" fillId="0" borderId="0" xfId="0" applyFont="1" applyBorder="1"/>
    <xf numFmtId="3" fontId="22" fillId="0" borderId="0" xfId="0" applyNumberFormat="1" applyFont="1" applyAlignment="1">
      <alignment horizontal="center"/>
    </xf>
    <xf numFmtId="0" fontId="23" fillId="0" borderId="0" xfId="0" applyFont="1"/>
    <xf numFmtId="0" fontId="22" fillId="0" borderId="0" xfId="0" applyFont="1" applyAlignment="1">
      <alignment horizontal="center"/>
    </xf>
    <xf numFmtId="0" fontId="22" fillId="0" borderId="0" xfId="0" applyFont="1" applyFill="1"/>
    <xf numFmtId="164" fontId="23" fillId="0" borderId="0" xfId="0" applyNumberFormat="1" applyFont="1" applyBorder="1" applyAlignment="1">
      <alignment horizontal="center"/>
    </xf>
    <xf numFmtId="164" fontId="23" fillId="0" borderId="11" xfId="0" applyNumberFormat="1" applyFont="1" applyBorder="1" applyAlignment="1">
      <alignment horizontal="center"/>
    </xf>
    <xf numFmtId="164" fontId="24" fillId="2" borderId="12" xfId="0" applyNumberFormat="1" applyFont="1" applyFill="1" applyBorder="1" applyAlignment="1">
      <alignment horizontal="center"/>
    </xf>
    <xf numFmtId="0" fontId="11" fillId="0" borderId="0" xfId="0" applyFont="1"/>
    <xf numFmtId="164" fontId="13" fillId="2" borderId="13" xfId="0" applyNumberFormat="1" applyFont="1" applyFill="1" applyBorder="1" applyAlignment="1">
      <alignment horizontal="center"/>
    </xf>
    <xf numFmtId="164" fontId="13" fillId="0" borderId="14" xfId="0" applyNumberFormat="1" applyFont="1" applyBorder="1" applyAlignment="1">
      <alignment horizontal="center"/>
    </xf>
    <xf numFmtId="164" fontId="13" fillId="0" borderId="3" xfId="0" applyNumberFormat="1" applyFont="1" applyBorder="1" applyAlignment="1">
      <alignment horizontal="center"/>
    </xf>
    <xf numFmtId="164" fontId="25" fillId="0" borderId="2" xfId="0" applyNumberFormat="1" applyFont="1" applyBorder="1" applyAlignment="1">
      <alignment horizontal="center"/>
    </xf>
    <xf numFmtId="164" fontId="25" fillId="0" borderId="3" xfId="0" applyNumberFormat="1" applyFont="1" applyBorder="1" applyAlignment="1">
      <alignment horizontal="center"/>
    </xf>
    <xf numFmtId="0" fontId="25" fillId="0" borderId="2" xfId="0" applyFont="1" applyBorder="1"/>
    <xf numFmtId="0" fontId="13" fillId="0" borderId="2" xfId="0" applyFont="1" applyBorder="1"/>
    <xf numFmtId="0" fontId="26" fillId="0" borderId="15" xfId="0" applyFont="1" applyBorder="1" applyAlignment="1">
      <alignment horizontal="center"/>
    </xf>
    <xf numFmtId="0" fontId="13" fillId="2" borderId="4" xfId="0" applyFont="1" applyFill="1" applyBorder="1" applyAlignment="1">
      <alignment horizontal="center"/>
    </xf>
    <xf numFmtId="164" fontId="13" fillId="0" borderId="16" xfId="0" applyNumberFormat="1" applyFont="1" applyBorder="1" applyAlignment="1">
      <alignment horizontal="center"/>
    </xf>
    <xf numFmtId="164" fontId="13" fillId="0" borderId="2" xfId="0" applyNumberFormat="1" applyFont="1" applyBorder="1" applyAlignment="1">
      <alignment horizontal="center"/>
    </xf>
    <xf numFmtId="3" fontId="27" fillId="2" borderId="17" xfId="0" applyNumberFormat="1" applyFont="1" applyFill="1" applyBorder="1" applyAlignment="1">
      <alignment horizontal="center" vertical="center" wrapText="1"/>
    </xf>
    <xf numFmtId="0" fontId="27" fillId="0" borderId="18" xfId="0" applyFont="1" applyBorder="1" applyAlignment="1">
      <alignment horizontal="center"/>
    </xf>
    <xf numFmtId="0" fontId="27" fillId="0" borderId="8" xfId="0" applyFont="1" applyBorder="1" applyAlignment="1">
      <alignment horizontal="center" vertical="center" wrapText="1"/>
    </xf>
    <xf numFmtId="0" fontId="27" fillId="0" borderId="19" xfId="0" applyFont="1" applyBorder="1" applyAlignment="1">
      <alignment horizontal="center" vertical="center" wrapText="1"/>
    </xf>
    <xf numFmtId="0" fontId="27" fillId="0" borderId="7" xfId="0" applyFont="1" applyBorder="1" applyAlignment="1">
      <alignment horizontal="center" vertical="center" wrapText="1"/>
    </xf>
    <xf numFmtId="0" fontId="27" fillId="0" borderId="8" xfId="0" applyFont="1" applyBorder="1" applyAlignment="1">
      <alignment horizontal="center" vertical="center"/>
    </xf>
    <xf numFmtId="0" fontId="28" fillId="0" borderId="19" xfId="0" applyFont="1" applyBorder="1" applyAlignment="1">
      <alignment horizontal="center" vertical="center" wrapText="1"/>
    </xf>
    <xf numFmtId="0" fontId="28" fillId="2" borderId="17" xfId="0" applyFont="1" applyFill="1" applyBorder="1" applyAlignment="1">
      <alignment horizontal="center" vertical="center" wrapText="1"/>
    </xf>
    <xf numFmtId="0" fontId="29" fillId="0" borderId="20" xfId="0" applyFont="1" applyBorder="1" applyAlignment="1">
      <alignment horizontal="center"/>
    </xf>
    <xf numFmtId="0" fontId="22" fillId="0" borderId="0" xfId="0" applyFont="1" applyFill="1" applyBorder="1"/>
    <xf numFmtId="164" fontId="23" fillId="0" borderId="0" xfId="0" applyNumberFormat="1" applyFont="1" applyFill="1" applyBorder="1" applyAlignment="1">
      <alignment horizontal="center"/>
    </xf>
    <xf numFmtId="0" fontId="29" fillId="0" borderId="0" xfId="0" applyFont="1" applyAlignment="1">
      <alignment horizontal="left"/>
    </xf>
    <xf numFmtId="164" fontId="13" fillId="2" borderId="13" xfId="0" applyNumberFormat="1" applyFont="1" applyFill="1" applyBorder="1" applyAlignment="1" applyProtection="1">
      <protection locked="0"/>
    </xf>
    <xf numFmtId="164" fontId="13" fillId="0" borderId="0" xfId="0" applyNumberFormat="1" applyFont="1" applyBorder="1" applyAlignment="1" applyProtection="1">
      <protection locked="0"/>
    </xf>
    <xf numFmtId="164" fontId="25" fillId="0" borderId="5" xfId="0" applyNumberFormat="1" applyFont="1" applyBorder="1" applyAlignment="1" applyProtection="1">
      <alignment horizontal="center"/>
      <protection locked="0"/>
    </xf>
    <xf numFmtId="0" fontId="13" fillId="0" borderId="2" xfId="0" applyFont="1" applyBorder="1" applyAlignment="1" applyProtection="1">
      <protection locked="0"/>
    </xf>
    <xf numFmtId="0" fontId="26" fillId="0" borderId="21" xfId="0" applyFont="1" applyBorder="1" applyAlignment="1" applyProtection="1">
      <protection locked="0"/>
    </xf>
    <xf numFmtId="0" fontId="13" fillId="2" borderId="4" xfId="0" applyFont="1" applyFill="1" applyBorder="1" applyAlignment="1" applyProtection="1">
      <alignment horizontal="center"/>
      <protection locked="0"/>
    </xf>
    <xf numFmtId="164" fontId="13" fillId="0" borderId="22" xfId="0" applyNumberFormat="1" applyFont="1" applyBorder="1" applyAlignment="1" applyProtection="1">
      <protection locked="0"/>
    </xf>
    <xf numFmtId="164" fontId="13" fillId="0" borderId="5" xfId="0" applyNumberFormat="1" applyFont="1" applyBorder="1" applyAlignment="1" applyProtection="1">
      <protection locked="0"/>
    </xf>
    <xf numFmtId="164" fontId="13" fillId="0" borderId="21" xfId="0" applyNumberFormat="1" applyFont="1" applyBorder="1" applyAlignment="1" applyProtection="1">
      <protection locked="0"/>
    </xf>
    <xf numFmtId="3" fontId="27" fillId="2" borderId="17" xfId="0" applyNumberFormat="1" applyFont="1" applyFill="1" applyBorder="1" applyAlignment="1" applyProtection="1">
      <alignment horizontal="center" vertical="center" wrapText="1"/>
      <protection locked="0"/>
    </xf>
    <xf numFmtId="0" fontId="27" fillId="0" borderId="18" xfId="0" applyFont="1" applyBorder="1" applyAlignment="1" applyProtection="1">
      <alignment horizontal="center"/>
      <protection locked="0"/>
    </xf>
    <xf numFmtId="0" fontId="27" fillId="0" borderId="8" xfId="0" applyFont="1" applyBorder="1" applyAlignment="1" applyProtection="1">
      <alignment horizontal="center" vertical="center" wrapText="1"/>
      <protection locked="0"/>
    </xf>
    <xf numFmtId="0" fontId="27" fillId="0" borderId="19" xfId="0" applyFont="1" applyBorder="1" applyAlignment="1" applyProtection="1">
      <alignment horizontal="center" vertical="center" wrapText="1"/>
      <protection locked="0"/>
    </xf>
    <xf numFmtId="0" fontId="27" fillId="0" borderId="7" xfId="0" applyFont="1" applyBorder="1" applyAlignment="1" applyProtection="1">
      <alignment horizontal="center" vertical="center" wrapText="1"/>
      <protection locked="0"/>
    </xf>
    <xf numFmtId="0" fontId="27" fillId="0" borderId="8" xfId="0" applyFont="1" applyBorder="1" applyAlignment="1" applyProtection="1">
      <alignment horizontal="center" vertical="center"/>
      <protection locked="0"/>
    </xf>
    <xf numFmtId="0" fontId="28" fillId="0" borderId="19" xfId="0" applyFont="1" applyBorder="1" applyAlignment="1" applyProtection="1">
      <alignment horizontal="center" vertical="center" wrapText="1"/>
      <protection locked="0"/>
    </xf>
    <xf numFmtId="0" fontId="28" fillId="2" borderId="17" xfId="0" applyFont="1" applyFill="1" applyBorder="1" applyAlignment="1" applyProtection="1">
      <alignment horizontal="center" vertical="center" wrapText="1"/>
      <protection locked="0"/>
    </xf>
    <xf numFmtId="164" fontId="13" fillId="0" borderId="22" xfId="0" applyNumberFormat="1" applyFont="1" applyBorder="1" applyAlignment="1">
      <alignment horizontal="center"/>
    </xf>
    <xf numFmtId="164" fontId="13" fillId="0" borderId="5" xfId="0" applyNumberFormat="1" applyFont="1" applyBorder="1" applyAlignment="1">
      <alignment horizontal="center"/>
    </xf>
    <xf numFmtId="164" fontId="13" fillId="0" borderId="21" xfId="0" applyNumberFormat="1" applyFont="1" applyBorder="1" applyAlignment="1">
      <alignment horizontal="center"/>
    </xf>
    <xf numFmtId="0" fontId="26" fillId="0" borderId="23" xfId="0" applyFont="1" applyBorder="1" applyAlignment="1">
      <alignment horizontal="center"/>
    </xf>
    <xf numFmtId="0" fontId="27" fillId="0" borderId="22" xfId="0" applyFont="1" applyBorder="1" applyAlignment="1">
      <alignment horizontal="center"/>
    </xf>
    <xf numFmtId="0" fontId="27" fillId="0" borderId="5" xfId="0" applyFont="1" applyBorder="1" applyAlignment="1">
      <alignment horizontal="center" vertical="center" wrapText="1"/>
    </xf>
    <xf numFmtId="0" fontId="27" fillId="0" borderId="21" xfId="0" applyFont="1" applyBorder="1" applyAlignment="1">
      <alignment horizontal="center" vertical="center" wrapText="1"/>
    </xf>
    <xf numFmtId="0" fontId="30" fillId="0" borderId="2" xfId="0" applyFont="1" applyBorder="1"/>
    <xf numFmtId="0" fontId="23" fillId="0" borderId="2" xfId="0" applyFont="1" applyBorder="1"/>
    <xf numFmtId="3" fontId="27" fillId="2" borderId="24" xfId="0" applyNumberFormat="1" applyFont="1" applyFill="1" applyBorder="1" applyAlignment="1">
      <alignment horizontal="center" vertical="center" wrapText="1"/>
    </xf>
    <xf numFmtId="0" fontId="27" fillId="0" borderId="25" xfId="0" applyFont="1" applyBorder="1" applyAlignment="1">
      <alignment horizontal="center"/>
    </xf>
    <xf numFmtId="0" fontId="27" fillId="0" borderId="26" xfId="0" applyFont="1" applyBorder="1" applyAlignment="1">
      <alignment horizontal="center" vertical="center" wrapText="1"/>
    </xf>
    <xf numFmtId="0" fontId="27" fillId="0" borderId="27" xfId="0" applyFont="1" applyBorder="1" applyAlignment="1">
      <alignment horizontal="center" vertical="center" wrapText="1"/>
    </xf>
    <xf numFmtId="0" fontId="27" fillId="0" borderId="28" xfId="0" applyFont="1" applyBorder="1" applyAlignment="1">
      <alignment horizontal="center" vertical="center" wrapText="1"/>
    </xf>
    <xf numFmtId="0" fontId="27" fillId="0" borderId="26" xfId="0" applyFont="1" applyBorder="1" applyAlignment="1">
      <alignment horizontal="center" vertical="center"/>
    </xf>
    <xf numFmtId="0" fontId="28" fillId="0" borderId="27" xfId="0" applyFont="1" applyBorder="1" applyAlignment="1">
      <alignment horizontal="center" vertical="center" wrapText="1"/>
    </xf>
    <xf numFmtId="0" fontId="28" fillId="2" borderId="24" xfId="0" applyFont="1" applyFill="1" applyBorder="1" applyAlignment="1">
      <alignment horizontal="center" vertical="center" wrapText="1"/>
    </xf>
    <xf numFmtId="0" fontId="29" fillId="0" borderId="29" xfId="0" applyFont="1" applyBorder="1" applyAlignment="1">
      <alignment horizontal="center"/>
    </xf>
    <xf numFmtId="164" fontId="13" fillId="2" borderId="30" xfId="0" applyNumberFormat="1" applyFont="1" applyFill="1" applyBorder="1" applyAlignment="1">
      <alignment horizontal="center"/>
    </xf>
    <xf numFmtId="0" fontId="13" fillId="0" borderId="3" xfId="0" applyFont="1" applyBorder="1"/>
    <xf numFmtId="0" fontId="13" fillId="0" borderId="31" xfId="0" applyFont="1" applyBorder="1"/>
    <xf numFmtId="0" fontId="26" fillId="0" borderId="32" xfId="0" applyFont="1" applyBorder="1" applyAlignment="1">
      <alignment horizontal="center"/>
    </xf>
    <xf numFmtId="0" fontId="22" fillId="0" borderId="0" xfId="0" applyFont="1" applyBorder="1" applyAlignment="1">
      <alignment horizontal="center"/>
    </xf>
    <xf numFmtId="0" fontId="27" fillId="0" borderId="3" xfId="0" applyFont="1" applyBorder="1" applyAlignment="1">
      <alignment horizontal="center"/>
    </xf>
    <xf numFmtId="0" fontId="27" fillId="0" borderId="3" xfId="0" applyFont="1" applyBorder="1" applyAlignment="1">
      <alignment horizontal="center" vertical="center" wrapText="1"/>
    </xf>
    <xf numFmtId="21" fontId="25" fillId="0" borderId="3" xfId="0" applyNumberFormat="1" applyFont="1" applyBorder="1" applyAlignment="1">
      <alignment horizontal="center" vertical="center" wrapText="1"/>
    </xf>
    <xf numFmtId="0" fontId="25" fillId="0" borderId="31" xfId="0" applyFont="1" applyBorder="1"/>
    <xf numFmtId="0" fontId="27" fillId="0" borderId="31" xfId="0" applyFont="1" applyBorder="1" applyAlignment="1">
      <alignment horizontal="center"/>
    </xf>
    <xf numFmtId="0" fontId="27" fillId="0" borderId="31" xfId="0" applyFont="1" applyBorder="1" applyAlignment="1">
      <alignment horizontal="center" vertical="center" wrapText="1"/>
    </xf>
    <xf numFmtId="21" fontId="25" fillId="0" borderId="31" xfId="0" applyNumberFormat="1" applyFont="1" applyBorder="1" applyAlignment="1">
      <alignment horizontal="center" vertical="center" wrapText="1"/>
    </xf>
    <xf numFmtId="0" fontId="26" fillId="0" borderId="33" xfId="0" applyFont="1" applyBorder="1" applyAlignment="1">
      <alignment horizontal="center"/>
    </xf>
    <xf numFmtId="45" fontId="31" fillId="0" borderId="0" xfId="0" applyNumberFormat="1" applyFont="1" applyBorder="1"/>
    <xf numFmtId="45" fontId="6" fillId="0" borderId="30" xfId="0" applyNumberFormat="1" applyFont="1" applyBorder="1"/>
    <xf numFmtId="0" fontId="4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2" xfId="0" applyFont="1" applyBorder="1" applyAlignment="1">
      <alignment horizontal="center"/>
    </xf>
    <xf numFmtId="45" fontId="6" fillId="0" borderId="0" xfId="0" applyNumberFormat="1" applyFont="1" applyBorder="1"/>
    <xf numFmtId="0" fontId="32" fillId="0" borderId="2" xfId="0" applyFont="1" applyBorder="1" applyAlignment="1">
      <alignment horizontal="center"/>
    </xf>
    <xf numFmtId="0" fontId="10" fillId="0" borderId="0" xfId="0" applyFont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 textRotation="90"/>
    </xf>
    <xf numFmtId="0" fontId="10" fillId="2" borderId="9" xfId="0" applyFont="1" applyFill="1" applyBorder="1" applyAlignment="1">
      <alignment horizontal="center" vertical="center" wrapText="1"/>
    </xf>
    <xf numFmtId="0" fontId="33" fillId="0" borderId="10" xfId="0" applyFont="1" applyBorder="1" applyAlignment="1">
      <alignment horizontal="center"/>
    </xf>
    <xf numFmtId="0" fontId="34" fillId="0" borderId="0" xfId="0" applyFont="1" applyBorder="1" applyAlignment="1">
      <alignment horizontal="center"/>
    </xf>
    <xf numFmtId="0" fontId="1" fillId="0" borderId="0" xfId="0" applyFont="1" applyFill="1"/>
    <xf numFmtId="0" fontId="36" fillId="0" borderId="0" xfId="0" applyFont="1"/>
    <xf numFmtId="165" fontId="10" fillId="0" borderId="2" xfId="0" applyNumberFormat="1" applyFont="1" applyBorder="1" applyAlignment="1">
      <alignment horizontal="center"/>
    </xf>
    <xf numFmtId="164" fontId="13" fillId="3" borderId="15" xfId="0" applyNumberFormat="1" applyFont="1" applyFill="1" applyBorder="1" applyAlignment="1">
      <alignment horizontal="center"/>
    </xf>
    <xf numFmtId="0" fontId="37" fillId="0" borderId="3" xfId="0" applyFont="1" applyBorder="1" applyAlignment="1">
      <alignment horizontal="center"/>
    </xf>
    <xf numFmtId="0" fontId="38" fillId="0" borderId="2" xfId="0" applyFont="1" applyBorder="1"/>
    <xf numFmtId="0" fontId="32" fillId="0" borderId="32" xfId="0" applyFont="1" applyBorder="1" applyAlignment="1">
      <alignment horizontal="center"/>
    </xf>
    <xf numFmtId="0" fontId="37" fillId="0" borderId="2" xfId="0" applyFont="1" applyBorder="1" applyAlignment="1">
      <alignment horizontal="center"/>
    </xf>
    <xf numFmtId="3" fontId="27" fillId="2" borderId="34" xfId="0" applyNumberFormat="1" applyFont="1" applyFill="1" applyBorder="1" applyAlignment="1">
      <alignment horizontal="center" vertical="center" wrapText="1"/>
    </xf>
    <xf numFmtId="0" fontId="28" fillId="0" borderId="8" xfId="0" applyFont="1" applyBorder="1" applyAlignment="1">
      <alignment horizontal="center" vertical="center" wrapText="1"/>
    </xf>
    <xf numFmtId="0" fontId="28" fillId="2" borderId="9" xfId="0" applyFont="1" applyFill="1" applyBorder="1" applyAlignment="1">
      <alignment horizontal="center" vertical="center" wrapText="1"/>
    </xf>
    <xf numFmtId="46" fontId="39" fillId="0" borderId="0" xfId="0" applyNumberFormat="1" applyFont="1" applyFill="1" applyBorder="1" applyAlignment="1">
      <alignment horizontal="left"/>
    </xf>
    <xf numFmtId="46" fontId="39" fillId="0" borderId="0" xfId="0" applyNumberFormat="1" applyFont="1" applyFill="1" applyBorder="1" applyAlignment="1"/>
    <xf numFmtId="164" fontId="40" fillId="2" borderId="35" xfId="0" applyNumberFormat="1" applyFont="1" applyFill="1" applyBorder="1" applyAlignment="1">
      <alignment horizontal="center"/>
    </xf>
    <xf numFmtId="0" fontId="41" fillId="0" borderId="0" xfId="0" applyFont="1" applyAlignment="1">
      <alignment horizontal="right"/>
    </xf>
    <xf numFmtId="0" fontId="22" fillId="0" borderId="0" xfId="0" applyFont="1" applyAlignment="1">
      <alignment horizontal="right"/>
    </xf>
    <xf numFmtId="164" fontId="40" fillId="4" borderId="2" xfId="0" applyNumberFormat="1" applyFont="1" applyFill="1" applyBorder="1" applyAlignment="1">
      <alignment horizontal="center"/>
    </xf>
    <xf numFmtId="164" fontId="13" fillId="2" borderId="1" xfId="0" applyNumberFormat="1" applyFont="1" applyFill="1" applyBorder="1" applyAlignment="1">
      <alignment horizontal="center"/>
    </xf>
    <xf numFmtId="164" fontId="13" fillId="0" borderId="3" xfId="0" applyNumberFormat="1" applyFont="1" applyFill="1" applyBorder="1" applyAlignment="1">
      <alignment horizontal="center"/>
    </xf>
    <xf numFmtId="164" fontId="13" fillId="0" borderId="2" xfId="0" applyNumberFormat="1" applyFont="1" applyFill="1" applyBorder="1" applyAlignment="1">
      <alignment horizontal="center"/>
    </xf>
    <xf numFmtId="165" fontId="10" fillId="0" borderId="2" xfId="0" applyNumberFormat="1" applyFont="1" applyBorder="1"/>
    <xf numFmtId="0" fontId="30" fillId="0" borderId="3" xfId="0" applyFont="1" applyBorder="1"/>
    <xf numFmtId="0" fontId="10" fillId="0" borderId="2" xfId="0" applyFont="1" applyBorder="1"/>
    <xf numFmtId="164" fontId="13" fillId="0" borderId="14" xfId="0" applyNumberFormat="1" applyFont="1" applyFill="1" applyBorder="1" applyAlignment="1">
      <alignment horizontal="center"/>
    </xf>
    <xf numFmtId="0" fontId="23" fillId="0" borderId="3" xfId="0" applyFont="1" applyBorder="1"/>
    <xf numFmtId="0" fontId="28" fillId="0" borderId="3" xfId="0" applyFont="1" applyBorder="1"/>
    <xf numFmtId="3" fontId="27" fillId="2" borderId="7" xfId="0" applyNumberFormat="1" applyFont="1" applyFill="1" applyBorder="1" applyAlignment="1">
      <alignment horizontal="center" vertical="center" wrapText="1"/>
    </xf>
    <xf numFmtId="0" fontId="27" fillId="0" borderId="18" xfId="0" applyFont="1" applyBorder="1" applyAlignment="1">
      <alignment horizontal="center" vertical="center" wrapText="1"/>
    </xf>
    <xf numFmtId="46" fontId="39" fillId="0" borderId="0" xfId="0" applyNumberFormat="1" applyFont="1" applyFill="1" applyBorder="1" applyAlignment="1">
      <alignment horizontal="left"/>
    </xf>
    <xf numFmtId="0" fontId="22" fillId="0" borderId="0" xfId="0" applyFont="1" applyAlignment="1"/>
    <xf numFmtId="0" fontId="4" fillId="0" borderId="0" xfId="0" applyFont="1"/>
    <xf numFmtId="21" fontId="42" fillId="2" borderId="3" xfId="0" applyNumberFormat="1" applyFont="1" applyFill="1" applyBorder="1"/>
    <xf numFmtId="0" fontId="7" fillId="0" borderId="0" xfId="0" applyFont="1" applyAlignment="1">
      <alignment horizontal="right"/>
    </xf>
    <xf numFmtId="21" fontId="42" fillId="0" borderId="3" xfId="0" applyNumberFormat="1" applyFont="1" applyBorder="1"/>
    <xf numFmtId="166" fontId="11" fillId="0" borderId="0" xfId="0" applyNumberFormat="1" applyFont="1"/>
    <xf numFmtId="21" fontId="22" fillId="0" borderId="0" xfId="0" applyNumberFormat="1" applyFont="1"/>
    <xf numFmtId="21" fontId="43" fillId="2" borderId="13" xfId="0" applyNumberFormat="1" applyFont="1" applyFill="1" applyBorder="1"/>
    <xf numFmtId="164" fontId="43" fillId="0" borderId="2" xfId="0" applyNumberFormat="1" applyFont="1" applyFill="1" applyBorder="1" applyAlignment="1">
      <alignment horizontal="center"/>
    </xf>
    <xf numFmtId="164" fontId="8" fillId="0" borderId="1" xfId="0" applyNumberFormat="1" applyFont="1" applyFill="1" applyBorder="1" applyAlignment="1">
      <alignment horizontal="center"/>
    </xf>
    <xf numFmtId="164" fontId="44" fillId="0" borderId="2" xfId="0" applyNumberFormat="1" applyFont="1" applyFill="1" applyBorder="1" applyAlignment="1">
      <alignment horizontal="center"/>
    </xf>
    <xf numFmtId="0" fontId="10" fillId="2" borderId="4" xfId="0" applyFont="1" applyFill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6" fillId="0" borderId="2" xfId="0" applyFont="1" applyBorder="1" applyAlignment="1">
      <alignment horizontal="left"/>
    </xf>
    <xf numFmtId="164" fontId="45" fillId="0" borderId="2" xfId="0" applyNumberFormat="1" applyFont="1" applyFill="1" applyBorder="1" applyAlignment="1">
      <alignment horizontal="center"/>
    </xf>
    <xf numFmtId="0" fontId="41" fillId="0" borderId="2" xfId="0" applyFont="1" applyBorder="1" applyAlignment="1">
      <alignment horizontal="left"/>
    </xf>
    <xf numFmtId="164" fontId="37" fillId="0" borderId="2" xfId="0" applyNumberFormat="1" applyFont="1" applyFill="1" applyBorder="1" applyAlignment="1">
      <alignment horizontal="center"/>
    </xf>
    <xf numFmtId="0" fontId="7" fillId="0" borderId="2" xfId="0" applyFont="1" applyBorder="1" applyAlignment="1">
      <alignment horizontal="left"/>
    </xf>
    <xf numFmtId="164" fontId="25" fillId="0" borderId="2" xfId="0" applyNumberFormat="1" applyFont="1" applyFill="1" applyBorder="1" applyAlignment="1">
      <alignment horizontal="center"/>
    </xf>
    <xf numFmtId="0" fontId="26" fillId="0" borderId="2" xfId="0" applyFont="1" applyBorder="1" applyAlignment="1">
      <alignment horizontal="left"/>
    </xf>
    <xf numFmtId="164" fontId="10" fillId="0" borderId="2" xfId="0" applyNumberFormat="1" applyFont="1" applyFill="1" applyBorder="1" applyAlignment="1">
      <alignment horizontal="center"/>
    </xf>
    <xf numFmtId="0" fontId="9" fillId="0" borderId="2" xfId="0" applyFont="1" applyBorder="1" applyAlignment="1">
      <alignment horizontal="left"/>
    </xf>
    <xf numFmtId="3" fontId="32" fillId="2" borderId="17" xfId="0" applyNumberFormat="1" applyFont="1" applyFill="1" applyBorder="1" applyAlignment="1">
      <alignment horizontal="center" vertical="center" wrapText="1"/>
    </xf>
    <xf numFmtId="0" fontId="32" fillId="0" borderId="18" xfId="0" applyFont="1" applyBorder="1" applyAlignment="1">
      <alignment horizontal="center" vertical="center" wrapText="1"/>
    </xf>
    <xf numFmtId="0" fontId="32" fillId="0" borderId="8" xfId="0" applyFont="1" applyBorder="1" applyAlignment="1">
      <alignment horizontal="center" vertical="center"/>
    </xf>
    <xf numFmtId="0" fontId="46" fillId="0" borderId="8" xfId="0" applyFont="1" applyBorder="1" applyAlignment="1">
      <alignment horizontal="center" vertical="center"/>
    </xf>
    <xf numFmtId="3" fontId="10" fillId="2" borderId="7" xfId="0" applyNumberFormat="1" applyFont="1" applyFill="1" applyBorder="1" applyAlignment="1">
      <alignment horizontal="center" vertical="center" wrapText="1"/>
    </xf>
    <xf numFmtId="21" fontId="46" fillId="0" borderId="30" xfId="0" applyNumberFormat="1" applyFont="1" applyFill="1" applyBorder="1"/>
    <xf numFmtId="0" fontId="48" fillId="0" borderId="3" xfId="0" applyFont="1" applyFill="1" applyBorder="1"/>
    <xf numFmtId="0" fontId="46" fillId="0" borderId="3" xfId="0" applyFont="1" applyFill="1" applyBorder="1" applyAlignment="1">
      <alignment shrinkToFit="1"/>
    </xf>
    <xf numFmtId="0" fontId="46" fillId="0" borderId="3" xfId="0" applyFont="1" applyFill="1" applyBorder="1"/>
    <xf numFmtId="0" fontId="25" fillId="2" borderId="4" xfId="0" applyFont="1" applyFill="1" applyBorder="1"/>
    <xf numFmtId="0" fontId="49" fillId="0" borderId="3" xfId="0" applyFont="1" applyFill="1" applyBorder="1"/>
    <xf numFmtId="0" fontId="50" fillId="0" borderId="3" xfId="0" applyFont="1" applyFill="1" applyBorder="1"/>
    <xf numFmtId="21" fontId="46" fillId="0" borderId="1" xfId="0" applyNumberFormat="1" applyFont="1" applyFill="1" applyBorder="1"/>
    <xf numFmtId="0" fontId="49" fillId="0" borderId="2" xfId="0" applyFont="1" applyFill="1" applyBorder="1"/>
    <xf numFmtId="0" fontId="46" fillId="0" borderId="2" xfId="0" applyFont="1" applyFill="1" applyBorder="1" applyAlignment="1">
      <alignment shrinkToFit="1"/>
    </xf>
    <xf numFmtId="0" fontId="31" fillId="0" borderId="7" xfId="0" applyFont="1" applyBorder="1" applyAlignment="1">
      <alignment horizontal="center" vertical="center"/>
    </xf>
    <xf numFmtId="0" fontId="31" fillId="0" borderId="8" xfId="0" applyFont="1" applyBorder="1" applyAlignment="1">
      <alignment horizontal="center" vertical="center"/>
    </xf>
    <xf numFmtId="0" fontId="31" fillId="2" borderId="9" xfId="0" applyFont="1" applyFill="1" applyBorder="1" applyAlignment="1">
      <alignment horizontal="center" vertical="center" wrapText="1"/>
    </xf>
    <xf numFmtId="0" fontId="0" fillId="0" borderId="0" xfId="0" applyAlignment="1">
      <alignment vertical="top" wrapText="1"/>
    </xf>
    <xf numFmtId="0" fontId="51" fillId="0" borderId="0" xfId="0" applyFont="1" applyBorder="1" applyAlignment="1">
      <alignment horizontal="left"/>
    </xf>
  </cellXfs>
  <cellStyles count="1">
    <cellStyle name="normální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lan/AppData/Local/Temp/pid-8860/SP22_v&#253;sledky-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SP22_v&#253;sledky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"/>
      <sheetName val="B"/>
      <sheetName val="C,K"/>
      <sheetName val="D"/>
      <sheetName val="Startovní rošty"/>
      <sheetName val="C_všestrannost"/>
      <sheetName val="C+K_výsledky"/>
      <sheetName val="A start sjezd"/>
      <sheetName val="B_všestrannost"/>
      <sheetName val="B start sjezd"/>
      <sheetName val="Akomb"/>
      <sheetName val="Asjezd"/>
      <sheetName val="branky A"/>
      <sheetName val="branky B"/>
      <sheetName val="Bkomb"/>
      <sheetName val="D_výsledek"/>
    </sheetNames>
    <sheetDataSet>
      <sheetData sheetId="0">
        <row r="1">
          <cell r="A1" t="str">
            <v>A - registrace</v>
          </cell>
        </row>
        <row r="2">
          <cell r="A2" t="str">
            <v>Startovní číslo</v>
          </cell>
          <cell r="B2" t="str">
            <v>Název posádky</v>
          </cell>
          <cell r="C2" t="str">
            <v>Vysílá</v>
          </cell>
        </row>
        <row r="3">
          <cell r="A3">
            <v>1</v>
          </cell>
          <cell r="B3" t="str">
            <v>Rackové B</v>
          </cell>
          <cell r="C3" t="str">
            <v>4.PVS Praha</v>
          </cell>
        </row>
        <row r="4">
          <cell r="A4">
            <v>2</v>
          </cell>
          <cell r="B4" t="str">
            <v>Rackové C</v>
          </cell>
          <cell r="C4" t="str">
            <v>4.PVS Praha</v>
          </cell>
        </row>
        <row r="5">
          <cell r="A5">
            <v>3</v>
          </cell>
          <cell r="B5" t="str">
            <v>Sloníci</v>
          </cell>
          <cell r="C5" t="str">
            <v>Mokro a Vydry</v>
          </cell>
        </row>
        <row r="6">
          <cell r="A6">
            <v>4</v>
          </cell>
          <cell r="B6" t="str">
            <v>Velryby</v>
          </cell>
          <cell r="C6" t="str">
            <v>VTO Neptun+4.PSVPraha</v>
          </cell>
        </row>
        <row r="7">
          <cell r="A7">
            <v>5</v>
          </cell>
          <cell r="B7" t="str">
            <v>Kačky+Želva</v>
          </cell>
          <cell r="C7" t="str">
            <v>4.Přístav J.Nerudy, Kačky</v>
          </cell>
        </row>
        <row r="8">
          <cell r="A8">
            <v>6</v>
          </cell>
          <cell r="B8" t="str">
            <v>Šedý Bobřík</v>
          </cell>
          <cell r="C8" t="str">
            <v>Junák-4.přístav, odd.Bobříci</v>
          </cell>
        </row>
        <row r="9">
          <cell r="A9">
            <v>7</v>
          </cell>
          <cell r="B9" t="str">
            <v>Barevní králíčci</v>
          </cell>
          <cell r="C9" t="str">
            <v>Mokro a Vydry+Regenti</v>
          </cell>
        </row>
        <row r="10">
          <cell r="A10">
            <v>8</v>
          </cell>
          <cell r="B10" t="str">
            <v>Větrníci</v>
          </cell>
          <cell r="C10" t="str">
            <v>Starý psi</v>
          </cell>
        </row>
        <row r="11">
          <cell r="A11">
            <v>9</v>
          </cell>
          <cell r="B11" t="str">
            <v>Bobři A</v>
          </cell>
          <cell r="C11" t="str">
            <v>4.PVS J. Nerudy</v>
          </cell>
        </row>
        <row r="12">
          <cell r="A12">
            <v>10</v>
          </cell>
          <cell r="B12" t="str">
            <v>Kokosy na Sázavě</v>
          </cell>
          <cell r="C12" t="str">
            <v>VTO Regenti</v>
          </cell>
        </row>
        <row r="13">
          <cell r="A13">
            <v>11</v>
          </cell>
          <cell r="B13" t="str">
            <v>Bílý Bobřík</v>
          </cell>
          <cell r="C13" t="str">
            <v>Junák-4.přístav, odd.Bobříci</v>
          </cell>
        </row>
        <row r="14">
          <cell r="A14">
            <v>12</v>
          </cell>
          <cell r="B14" t="str">
            <v>Žraloci</v>
          </cell>
          <cell r="C14" t="str">
            <v>VTO Neptun</v>
          </cell>
        </row>
        <row r="15">
          <cell r="A15">
            <v>13</v>
          </cell>
          <cell r="B15" t="str">
            <v>Rackové A</v>
          </cell>
          <cell r="C15" t="str">
            <v>4. PVS Praha</v>
          </cell>
        </row>
        <row r="16">
          <cell r="A16">
            <v>14</v>
          </cell>
          <cell r="B16" t="str">
            <v>Jan Vermak</v>
          </cell>
          <cell r="C16" t="str">
            <v>4 přístav J. Nerudy, Želvy</v>
          </cell>
        </row>
        <row r="17">
          <cell r="A17">
            <v>15</v>
          </cell>
          <cell r="B17" t="str">
            <v>Albatrosové</v>
          </cell>
          <cell r="C17" t="str">
            <v>4. PVS Albatrosové</v>
          </cell>
        </row>
        <row r="18">
          <cell r="A18">
            <v>16</v>
          </cell>
          <cell r="B18" t="str">
            <v>Titanic</v>
          </cell>
          <cell r="C18" t="str">
            <v>DDM P 2</v>
          </cell>
        </row>
        <row r="19">
          <cell r="A19">
            <v>17</v>
          </cell>
          <cell r="B19" t="str">
            <v>Bětoušky</v>
          </cell>
          <cell r="C19" t="str">
            <v>4 přístav J. Nerudy, Želvy</v>
          </cell>
        </row>
        <row r="20">
          <cell r="A20">
            <v>18</v>
          </cell>
          <cell r="B20" t="str">
            <v>Hnědý Bobřík</v>
          </cell>
          <cell r="C20" t="str">
            <v>Junák-4.přístav, odd.Bobříci</v>
          </cell>
        </row>
        <row r="21">
          <cell r="A21">
            <v>19</v>
          </cell>
          <cell r="B21" t="str">
            <v>Kopretinky</v>
          </cell>
          <cell r="C21" t="str">
            <v>Lvíčata</v>
          </cell>
        </row>
        <row r="22">
          <cell r="A22">
            <v>20</v>
          </cell>
          <cell r="B22" t="str">
            <v>Želvušky</v>
          </cell>
          <cell r="C22" t="str">
            <v>4.přístav J.Nerudy,Želvy</v>
          </cell>
        </row>
        <row r="23">
          <cell r="A23">
            <v>21</v>
          </cell>
          <cell r="B23" t="str">
            <v>Ještěrky</v>
          </cell>
          <cell r="C23" t="str">
            <v>4.přístav J.Nerudy,Želvy</v>
          </cell>
        </row>
        <row r="24">
          <cell r="A24">
            <v>22</v>
          </cell>
          <cell r="B24" t="str">
            <v>Pyškotova koťátka</v>
          </cell>
          <cell r="C24" t="str">
            <v>VTO Tygři + VTO Regent</v>
          </cell>
        </row>
        <row r="25">
          <cell r="A25">
            <v>23</v>
          </cell>
          <cell r="B25" t="str">
            <v>Černý Bobřík</v>
          </cell>
          <cell r="C25" t="str">
            <v>Junák-4.přístav, odd.Bobříci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A"/>
      <sheetName val="B"/>
      <sheetName val="C,K"/>
      <sheetName val="D"/>
      <sheetName val="Startovní rošty"/>
      <sheetName val="C_všestrannost"/>
      <sheetName val="A_všestrannost"/>
      <sheetName val="A start sjezd"/>
      <sheetName val="B start sjezd"/>
      <sheetName val="branky A"/>
      <sheetName val="branky B"/>
    </sheetNames>
    <sheetDataSet>
      <sheetData sheetId="0">
        <row r="1">
          <cell r="A1" t="str">
            <v>A - registrace</v>
          </cell>
        </row>
        <row r="2">
          <cell r="A2" t="str">
            <v>Startovní číslo</v>
          </cell>
          <cell r="B2" t="str">
            <v>Název posádky</v>
          </cell>
          <cell r="C2" t="str">
            <v>Vysílá</v>
          </cell>
        </row>
        <row r="3">
          <cell r="A3">
            <v>1</v>
          </cell>
          <cell r="B3" t="str">
            <v>Rackové B</v>
          </cell>
          <cell r="C3" t="str">
            <v>4.PVS Praha</v>
          </cell>
        </row>
        <row r="4">
          <cell r="A4">
            <v>2</v>
          </cell>
          <cell r="B4" t="str">
            <v>Rackové C</v>
          </cell>
          <cell r="C4" t="str">
            <v>4.PVS Praha</v>
          </cell>
        </row>
        <row r="5">
          <cell r="A5">
            <v>3</v>
          </cell>
          <cell r="B5" t="str">
            <v>Sloníci</v>
          </cell>
          <cell r="C5" t="str">
            <v>Mokro a Vydry</v>
          </cell>
        </row>
        <row r="6">
          <cell r="A6">
            <v>4</v>
          </cell>
          <cell r="B6" t="str">
            <v>Velryby</v>
          </cell>
          <cell r="C6" t="str">
            <v>VTO Neptun+4.PSVPraha</v>
          </cell>
        </row>
        <row r="7">
          <cell r="A7">
            <v>5</v>
          </cell>
          <cell r="B7" t="str">
            <v>Kačky+Želva</v>
          </cell>
          <cell r="C7" t="str">
            <v>4.Přístav J.Nerudy, Kačky</v>
          </cell>
        </row>
        <row r="8">
          <cell r="A8">
            <v>6</v>
          </cell>
          <cell r="B8" t="str">
            <v>Šedý Bobřík</v>
          </cell>
          <cell r="C8" t="str">
            <v>Junák-4.přístav, odd.Bobříci</v>
          </cell>
        </row>
        <row r="9">
          <cell r="A9">
            <v>7</v>
          </cell>
          <cell r="B9" t="str">
            <v>Barevní králíčci</v>
          </cell>
          <cell r="C9" t="str">
            <v>Mokro a Vydry+Regenti</v>
          </cell>
        </row>
        <row r="10">
          <cell r="A10">
            <v>8</v>
          </cell>
          <cell r="B10" t="str">
            <v>Větrníci</v>
          </cell>
          <cell r="C10" t="str">
            <v>Starý psi</v>
          </cell>
        </row>
        <row r="11">
          <cell r="A11">
            <v>9</v>
          </cell>
          <cell r="B11" t="str">
            <v>Bobři A</v>
          </cell>
          <cell r="C11" t="str">
            <v>4.PVS J. Nerudy</v>
          </cell>
        </row>
        <row r="12">
          <cell r="A12">
            <v>10</v>
          </cell>
          <cell r="B12" t="str">
            <v>Kokosy na Sázavě</v>
          </cell>
          <cell r="C12" t="str">
            <v>VTO Regenti</v>
          </cell>
        </row>
        <row r="13">
          <cell r="A13">
            <v>11</v>
          </cell>
          <cell r="B13" t="str">
            <v>Bílý Bobřík</v>
          </cell>
          <cell r="C13" t="str">
            <v>Junák-4.přístav, odd.Bobříci</v>
          </cell>
        </row>
        <row r="14">
          <cell r="A14">
            <v>12</v>
          </cell>
          <cell r="B14" t="str">
            <v>Žraloci</v>
          </cell>
          <cell r="C14" t="str">
            <v>VTO Neptun</v>
          </cell>
        </row>
        <row r="15">
          <cell r="A15">
            <v>13</v>
          </cell>
          <cell r="B15" t="str">
            <v>Rackové A</v>
          </cell>
          <cell r="C15" t="str">
            <v>4. PVS Praha</v>
          </cell>
        </row>
        <row r="16">
          <cell r="A16">
            <v>14</v>
          </cell>
          <cell r="B16" t="str">
            <v>Jan Vermak</v>
          </cell>
          <cell r="C16" t="str">
            <v>4 přístav J. Nerudy, Želvy</v>
          </cell>
        </row>
        <row r="17">
          <cell r="A17">
            <v>15</v>
          </cell>
          <cell r="B17" t="str">
            <v>Albatrosové</v>
          </cell>
          <cell r="C17" t="str">
            <v>4. PVS Albatrosové</v>
          </cell>
        </row>
        <row r="18">
          <cell r="A18">
            <v>16</v>
          </cell>
          <cell r="B18" t="str">
            <v>Titanic</v>
          </cell>
          <cell r="C18" t="str">
            <v>DDM P 2</v>
          </cell>
        </row>
        <row r="19">
          <cell r="A19">
            <v>17</v>
          </cell>
          <cell r="B19" t="str">
            <v>Bětoušky</v>
          </cell>
          <cell r="C19" t="str">
            <v>4 přístav J. Nerudy, Želvy</v>
          </cell>
        </row>
        <row r="20">
          <cell r="A20">
            <v>18</v>
          </cell>
          <cell r="B20" t="str">
            <v>Hnědý Bobřík</v>
          </cell>
          <cell r="C20" t="str">
            <v>Junák-4.přístav, odd.Bobříci</v>
          </cell>
        </row>
        <row r="21">
          <cell r="A21">
            <v>19</v>
          </cell>
          <cell r="B21" t="str">
            <v>Kopretinky</v>
          </cell>
          <cell r="C21" t="str">
            <v>Lvíčata</v>
          </cell>
        </row>
        <row r="22">
          <cell r="A22">
            <v>20</v>
          </cell>
          <cell r="B22" t="str">
            <v>Želvušky</v>
          </cell>
          <cell r="C22" t="str">
            <v>4.přístav J.Nerudy,Želvy</v>
          </cell>
        </row>
        <row r="23">
          <cell r="A23">
            <v>21</v>
          </cell>
          <cell r="B23" t="str">
            <v>Ještěrky</v>
          </cell>
          <cell r="C23" t="str">
            <v>4.přístav J.Nerudy,Želvy</v>
          </cell>
        </row>
        <row r="24">
          <cell r="A24">
            <v>22</v>
          </cell>
          <cell r="B24" t="str">
            <v>Pyškotova koťátka</v>
          </cell>
          <cell r="C24" t="str">
            <v>VTO Tygři + VTO Regent</v>
          </cell>
        </row>
        <row r="25">
          <cell r="A25">
            <v>23</v>
          </cell>
          <cell r="B25" t="str">
            <v>Černý Bobřík</v>
          </cell>
          <cell r="C25" t="str">
            <v>Junák-4.přístav, odd.Bobříci</v>
          </cell>
        </row>
      </sheetData>
      <sheetData sheetId="1">
        <row r="1">
          <cell r="A1" t="str">
            <v>B - registrace</v>
          </cell>
        </row>
        <row r="2">
          <cell r="A2" t="str">
            <v>Startovní číslo</v>
          </cell>
          <cell r="B2" t="str">
            <v>Název posádky</v>
          </cell>
          <cell r="C2" t="str">
            <v>Vysílá</v>
          </cell>
        </row>
        <row r="3">
          <cell r="A3">
            <v>24</v>
          </cell>
          <cell r="B3" t="str">
            <v>Chudák Jožin</v>
          </cell>
          <cell r="C3" t="str">
            <v>VTO Neptun</v>
          </cell>
        </row>
        <row r="4">
          <cell r="A4">
            <v>25</v>
          </cell>
          <cell r="B4" t="str">
            <v>Tygří píva</v>
          </cell>
          <cell r="C4" t="str">
            <v>VTO Tygři+VTO Regent</v>
          </cell>
        </row>
        <row r="5">
          <cell r="A5">
            <v>26</v>
          </cell>
          <cell r="B5" t="str">
            <v>Sekačky na trávu</v>
          </cell>
          <cell r="C5" t="str">
            <v>DDM Praha 2</v>
          </cell>
        </row>
        <row r="6">
          <cell r="A6">
            <v>27</v>
          </cell>
          <cell r="B6" t="str">
            <v>Černá díra</v>
          </cell>
          <cell r="C6" t="str">
            <v>VTO Neptun</v>
          </cell>
        </row>
        <row r="7">
          <cell r="A7">
            <v>28</v>
          </cell>
          <cell r="B7" t="str">
            <v>Padesát hrušek na stromě</v>
          </cell>
          <cell r="C7" t="str">
            <v>Práčata</v>
          </cell>
        </row>
        <row r="8">
          <cell r="A8">
            <v>29</v>
          </cell>
          <cell r="B8" t="str">
            <v>Bylo nás šest</v>
          </cell>
          <cell r="C8" t="str">
            <v>VTO Regent</v>
          </cell>
        </row>
        <row r="9">
          <cell r="A9">
            <v>30</v>
          </cell>
          <cell r="B9" t="str">
            <v>Albatrosové 1</v>
          </cell>
          <cell r="C9" t="str">
            <v>4. přístav</v>
          </cell>
        </row>
        <row r="10">
          <cell r="A10">
            <v>31</v>
          </cell>
          <cell r="B10" t="str">
            <v>Albatrosové 2</v>
          </cell>
          <cell r="C10" t="str">
            <v>4. přístav</v>
          </cell>
        </row>
        <row r="11">
          <cell r="A11">
            <v>32</v>
          </cell>
          <cell r="B11" t="str">
            <v>Padesát minut do odjezdu</v>
          </cell>
          <cell r="C11" t="str">
            <v>Práčata</v>
          </cell>
        </row>
        <row r="12">
          <cell r="A12">
            <v>33</v>
          </cell>
          <cell r="B12" t="str">
            <v>Nemám mozek, ale mám hlavu</v>
          </cell>
          <cell r="C12" t="str">
            <v>VTO Neptun</v>
          </cell>
        </row>
        <row r="13">
          <cell r="A13">
            <v>34</v>
          </cell>
          <cell r="B13" t="str">
            <v>El Ňiňo</v>
          </cell>
          <cell r="C13" t="str">
            <v>DDM Praha 2</v>
          </cell>
        </row>
        <row r="14">
          <cell r="A14">
            <v>35</v>
          </cell>
          <cell r="B14" t="str">
            <v>50 tisíc mil pod Sázavou</v>
          </cell>
          <cell r="C14" t="str">
            <v>Práčata</v>
          </cell>
        </row>
        <row r="15">
          <cell r="A15">
            <v>36</v>
          </cell>
          <cell r="B15" t="str">
            <v>Bobři 1</v>
          </cell>
          <cell r="C15" t="str">
            <v>4. pvs J. Nerudy</v>
          </cell>
        </row>
        <row r="16">
          <cell r="A16">
            <v>37</v>
          </cell>
          <cell r="B16" t="str">
            <v>Jamal a jeho Tygří smečka</v>
          </cell>
          <cell r="C16" t="str">
            <v>VTO Tygři</v>
          </cell>
        </row>
        <row r="17">
          <cell r="A17">
            <v>38</v>
          </cell>
          <cell r="B17" t="str">
            <v>Padesát lidí ve vlaku</v>
          </cell>
          <cell r="C17" t="str">
            <v>Práčata</v>
          </cell>
        </row>
        <row r="18">
          <cell r="A18">
            <v>39</v>
          </cell>
          <cell r="B18" t="str">
            <v>Cukrlátka</v>
          </cell>
          <cell r="C18" t="str">
            <v>Mokro a Vydry</v>
          </cell>
        </row>
        <row r="19">
          <cell r="A19">
            <v>40</v>
          </cell>
          <cell r="B19" t="str">
            <v>Bobři 2</v>
          </cell>
          <cell r="C19" t="str">
            <v>4. pvs J. Nerudy</v>
          </cell>
        </row>
        <row r="20">
          <cell r="A20">
            <v>41</v>
          </cell>
          <cell r="B20" t="str">
            <v>Rakvičky se šlehačkou</v>
          </cell>
          <cell r="C20" t="str">
            <v>Starý psi</v>
          </cell>
        </row>
        <row r="21">
          <cell r="A21">
            <v>42</v>
          </cell>
          <cell r="B21" t="str">
            <v>Bublanina</v>
          </cell>
          <cell r="C21" t="str">
            <v>Starý psi</v>
          </cell>
        </row>
        <row r="22">
          <cell r="A22">
            <v>43</v>
          </cell>
          <cell r="B22" t="str">
            <v>Utopený,radioaktivní,špinavý prasata</v>
          </cell>
          <cell r="C22" t="str">
            <v>VTO Regent</v>
          </cell>
        </row>
        <row r="23">
          <cell r="A23">
            <v>44</v>
          </cell>
          <cell r="B23" t="str">
            <v>Kačky a spol</v>
          </cell>
          <cell r="C23" t="str">
            <v>4. přístav J. Nerudy, Kačky</v>
          </cell>
        </row>
        <row r="24">
          <cell r="A24">
            <v>45</v>
          </cell>
          <cell r="B24" t="str">
            <v>Nýmandi</v>
          </cell>
          <cell r="C24" t="str">
            <v>Lvíčata</v>
          </cell>
        </row>
      </sheetData>
      <sheetData sheetId="2">
        <row r="1">
          <cell r="A1" t="str">
            <v>C+K - registrace</v>
          </cell>
        </row>
        <row r="2">
          <cell r="A2" t="str">
            <v>Startovní číslo</v>
          </cell>
          <cell r="B2" t="str">
            <v>Název posádky</v>
          </cell>
          <cell r="C2" t="str">
            <v>Vysílá</v>
          </cell>
        </row>
        <row r="3">
          <cell r="A3">
            <v>46</v>
          </cell>
          <cell r="B3" t="str">
            <v>Mamlas</v>
          </cell>
          <cell r="C3" t="str">
            <v>VTO Tygři</v>
          </cell>
        </row>
        <row r="4">
          <cell r="A4">
            <v>47</v>
          </cell>
          <cell r="B4" t="str">
            <v>Orvining</v>
          </cell>
          <cell r="C4" t="str">
            <v>VTO Regent</v>
          </cell>
        </row>
        <row r="5">
          <cell r="A5">
            <v>48</v>
          </cell>
          <cell r="B5" t="str">
            <v>Iry</v>
          </cell>
          <cell r="C5" t="str">
            <v>Práčata</v>
          </cell>
        </row>
        <row r="6">
          <cell r="A6">
            <v>49</v>
          </cell>
          <cell r="B6" t="str">
            <v>Šmoula</v>
          </cell>
          <cell r="C6" t="str">
            <v>Lvíčata</v>
          </cell>
        </row>
        <row r="7">
          <cell r="A7">
            <v>50</v>
          </cell>
          <cell r="B7" t="str">
            <v>Zelí</v>
          </cell>
          <cell r="C7" t="str">
            <v>Práčata</v>
          </cell>
        </row>
        <row r="8">
          <cell r="A8">
            <v>51</v>
          </cell>
          <cell r="B8" t="str">
            <v>Zase Štika</v>
          </cell>
          <cell r="C8" t="str">
            <v>Štiky</v>
          </cell>
        </row>
        <row r="9">
          <cell r="A9">
            <v>52</v>
          </cell>
          <cell r="B9" t="str">
            <v>Otazník</v>
          </cell>
          <cell r="C9" t="str">
            <v>VTO Tygři</v>
          </cell>
        </row>
        <row r="10">
          <cell r="A10">
            <v>53</v>
          </cell>
          <cell r="B10" t="str">
            <v>Utopenej Eskymák</v>
          </cell>
          <cell r="C10" t="str">
            <v>VTO Tygři</v>
          </cell>
        </row>
        <row r="11">
          <cell r="A11">
            <v>54</v>
          </cell>
          <cell r="B11" t="str">
            <v>Štika</v>
          </cell>
          <cell r="C11" t="str">
            <v>Štiky</v>
          </cell>
        </row>
        <row r="12">
          <cell r="A12">
            <v>55</v>
          </cell>
          <cell r="B12" t="str">
            <v>Štička</v>
          </cell>
          <cell r="C12" t="str">
            <v>Štiky</v>
          </cell>
        </row>
        <row r="13">
          <cell r="A13">
            <v>56</v>
          </cell>
          <cell r="B13" t="str">
            <v>Tygr na Kari</v>
          </cell>
          <cell r="C13" t="str">
            <v>VTO Tygři</v>
          </cell>
        </row>
        <row r="14">
          <cell r="A14">
            <v>57</v>
          </cell>
          <cell r="B14" t="str">
            <v>Ještě jedna Štika</v>
          </cell>
          <cell r="C14" t="str">
            <v>Štiky</v>
          </cell>
        </row>
        <row r="15">
          <cell r="A15">
            <v>58</v>
          </cell>
          <cell r="B15" t="str">
            <v>Další Štika</v>
          </cell>
          <cell r="C15" t="str">
            <v>Štiky</v>
          </cell>
        </row>
        <row r="16">
          <cell r="A16">
            <v>59</v>
          </cell>
          <cell r="B16" t="str">
            <v>PaŠtika</v>
          </cell>
          <cell r="C16" t="str">
            <v>Štiky</v>
          </cell>
        </row>
        <row r="17">
          <cell r="A17">
            <v>60</v>
          </cell>
          <cell r="B17" t="str">
            <v>Kačky C1</v>
          </cell>
          <cell r="C17" t="str">
            <v>4. přístav</v>
          </cell>
        </row>
        <row r="18">
          <cell r="A18">
            <v>61</v>
          </cell>
          <cell r="B18" t="str">
            <v>Cubed Circles</v>
          </cell>
          <cell r="C18" t="str">
            <v>Mokro a Vydry</v>
          </cell>
        </row>
        <row r="19">
          <cell r="A19">
            <v>62</v>
          </cell>
          <cell r="B19" t="str">
            <v>Albatros</v>
          </cell>
          <cell r="C19" t="str">
            <v>4. přístav</v>
          </cell>
        </row>
        <row r="20">
          <cell r="A20">
            <v>63</v>
          </cell>
          <cell r="B20" t="str">
            <v>Hradní úřad - Zeman Starosta</v>
          </cell>
          <cell r="C20" t="str">
            <v>VTO Neptun</v>
          </cell>
        </row>
        <row r="21">
          <cell r="A21">
            <v>64</v>
          </cell>
          <cell r="B21" t="str">
            <v>Dudy s přezrálým acidofilním mlékem</v>
          </cell>
          <cell r="C21" t="str">
            <v>VTO Neptun</v>
          </cell>
        </row>
        <row r="22">
          <cell r="A22">
            <v>65</v>
          </cell>
          <cell r="B22" t="str">
            <v>Bobři C</v>
          </cell>
          <cell r="C22" t="str">
            <v>4. přístav</v>
          </cell>
        </row>
        <row r="23">
          <cell r="A23">
            <v>66</v>
          </cell>
          <cell r="B23" t="str">
            <v>Plechovky</v>
          </cell>
          <cell r="C23" t="str">
            <v>Práčata</v>
          </cell>
        </row>
        <row r="24">
          <cell r="A24">
            <v>67</v>
          </cell>
          <cell r="B24" t="str">
            <v>Umííí</v>
          </cell>
          <cell r="C24" t="str">
            <v>VTO Regent</v>
          </cell>
        </row>
        <row r="25">
          <cell r="A25">
            <v>68</v>
          </cell>
          <cell r="B25" t="str">
            <v>Íkvé tyqe</v>
          </cell>
          <cell r="C25" t="str">
            <v>Lvíčata</v>
          </cell>
        </row>
        <row r="26">
          <cell r="A26">
            <v>69</v>
          </cell>
          <cell r="B26" t="str">
            <v>Pablo</v>
          </cell>
          <cell r="C26" t="str">
            <v>Lvíčata</v>
          </cell>
        </row>
        <row r="27">
          <cell r="A27">
            <v>70</v>
          </cell>
          <cell r="B27" t="str">
            <v>Jedna Lajna</v>
          </cell>
          <cell r="C27" t="str">
            <v>Práčata</v>
          </cell>
        </row>
        <row r="28">
          <cell r="A28">
            <v>71</v>
          </cell>
          <cell r="B28" t="str">
            <v>Prďola 2</v>
          </cell>
          <cell r="C28" t="str">
            <v>Mokro a Vydry</v>
          </cell>
        </row>
        <row r="29">
          <cell r="A29">
            <v>72</v>
          </cell>
          <cell r="B29" t="str">
            <v>Hemenex</v>
          </cell>
          <cell r="C29" t="str">
            <v>Práčata</v>
          </cell>
        </row>
        <row r="30">
          <cell r="A30">
            <v>73</v>
          </cell>
          <cell r="B30" t="str">
            <v>Prďola 1</v>
          </cell>
          <cell r="C30" t="str">
            <v>Mokro a Vydry</v>
          </cell>
        </row>
        <row r="31">
          <cell r="A31">
            <v>74</v>
          </cell>
          <cell r="B31" t="str">
            <v>Kačalb</v>
          </cell>
          <cell r="C31" t="str">
            <v>4. přístav</v>
          </cell>
        </row>
        <row r="32">
          <cell r="A32">
            <v>75</v>
          </cell>
          <cell r="B32" t="str">
            <v>Pádluj, jinak nedostaneš večeři</v>
          </cell>
          <cell r="C32" t="str">
            <v>VTO Neptun</v>
          </cell>
        </row>
      </sheetData>
      <sheetData sheetId="3">
        <row r="1">
          <cell r="A1" t="str">
            <v>D - registrace</v>
          </cell>
        </row>
        <row r="2">
          <cell r="A2" t="str">
            <v>Číslo</v>
          </cell>
          <cell r="B2" t="str">
            <v>Název posádky</v>
          </cell>
          <cell r="C2" t="str">
            <v>Vysílá</v>
          </cell>
          <cell r="D2" t="str">
            <v>posádka</v>
          </cell>
        </row>
        <row r="3">
          <cell r="A3">
            <v>76</v>
          </cell>
          <cell r="B3" t="str">
            <v>Tajemní Ninjové</v>
          </cell>
          <cell r="C3" t="str">
            <v>DDM P 2</v>
          </cell>
          <cell r="D3" t="str">
            <v>Beata + Fany</v>
          </cell>
        </row>
        <row r="4">
          <cell r="A4">
            <v>77</v>
          </cell>
          <cell r="B4" t="str">
            <v>Tak proč ne</v>
          </cell>
          <cell r="C4" t="str">
            <v>DDM P 2</v>
          </cell>
          <cell r="D4" t="str">
            <v>Jirka + Kuba</v>
          </cell>
        </row>
        <row r="5">
          <cell r="A5">
            <v>78</v>
          </cell>
          <cell r="B5" t="str">
            <v>Žlutý poplach</v>
          </cell>
          <cell r="C5" t="str">
            <v>VTO Regent+VTO Tygři</v>
          </cell>
          <cell r="D5" t="str">
            <v>Jamal + Tomáš</v>
          </cell>
        </row>
        <row r="6">
          <cell r="A6">
            <v>79</v>
          </cell>
          <cell r="B6" t="str">
            <v>Čochtani</v>
          </cell>
          <cell r="C6" t="str">
            <v>Lvíčata+Tygři</v>
          </cell>
          <cell r="D6" t="str">
            <v>Bubák + Sára</v>
          </cell>
        </row>
        <row r="7">
          <cell r="A7">
            <v>80</v>
          </cell>
          <cell r="B7" t="str">
            <v>Dvojitá nula</v>
          </cell>
          <cell r="C7" t="str">
            <v>Starý psi+Mokro</v>
          </cell>
          <cell r="D7" t="str">
            <v>Olaf + Ondráš</v>
          </cell>
        </row>
        <row r="8">
          <cell r="A8">
            <v>81</v>
          </cell>
          <cell r="B8" t="str">
            <v>Padesát kilometrů poslední</v>
          </cell>
          <cell r="C8" t="str">
            <v>Práčata</v>
          </cell>
          <cell r="D8" t="str">
            <v>Dagmar + Erik</v>
          </cell>
        </row>
        <row r="9">
          <cell r="A9">
            <v>82</v>
          </cell>
          <cell r="B9" t="str">
            <v>Padesát dotyků na brankách</v>
          </cell>
          <cell r="C9" t="str">
            <v>Práčata</v>
          </cell>
          <cell r="D9" t="str">
            <v>Tomáš + Alžběta</v>
          </cell>
        </row>
        <row r="10">
          <cell r="A10">
            <v>83</v>
          </cell>
          <cell r="B10" t="str">
            <v>50 šutrů pod Sázavou</v>
          </cell>
          <cell r="C10" t="str">
            <v>Práčata</v>
          </cell>
          <cell r="D10" t="str">
            <v>Jan + Anežka</v>
          </cell>
        </row>
        <row r="11">
          <cell r="A11">
            <v>84</v>
          </cell>
          <cell r="B11" t="str">
            <v>Časová retardace</v>
          </cell>
          <cell r="C11" t="str">
            <v>VTO Regent</v>
          </cell>
          <cell r="D11" t="str">
            <v>Lucie + Miloslav</v>
          </cell>
        </row>
        <row r="12">
          <cell r="A12">
            <v>85</v>
          </cell>
          <cell r="B12" t="str">
            <v>Sourozenci Böss</v>
          </cell>
          <cell r="C12" t="str">
            <v>VTO Regent</v>
          </cell>
          <cell r="D12" t="str">
            <v>Radim + Helča</v>
          </cell>
        </row>
        <row r="13">
          <cell r="A13">
            <v>86</v>
          </cell>
          <cell r="B13" t="str">
            <v>Loď Jejího Veličenstva Potopená</v>
          </cell>
          <cell r="C13" t="str">
            <v>Lvíčata</v>
          </cell>
          <cell r="D13" t="str">
            <v>Tereza + Patrik</v>
          </cell>
        </row>
        <row r="14">
          <cell r="A14">
            <v>87</v>
          </cell>
          <cell r="B14" t="str">
            <v>Na talířku křupky</v>
          </cell>
          <cell r="C14" t="str">
            <v>Lvíčata</v>
          </cell>
          <cell r="D14" t="str">
            <v>Pavel + Petra</v>
          </cell>
        </row>
        <row r="15">
          <cell r="A15">
            <v>88</v>
          </cell>
          <cell r="B15" t="str">
            <v>Aurora</v>
          </cell>
          <cell r="C15" t="str">
            <v>4. přístav J.Nerudy</v>
          </cell>
          <cell r="D15" t="str">
            <v>Jna + Ondřej</v>
          </cell>
        </row>
        <row r="16">
          <cell r="A16">
            <v>89</v>
          </cell>
          <cell r="B16" t="str">
            <v>Růžový opičáci</v>
          </cell>
          <cell r="C16" t="str">
            <v>Regent</v>
          </cell>
          <cell r="D16" t="str">
            <v>Josef + Veronika</v>
          </cell>
        </row>
        <row r="17">
          <cell r="A17">
            <v>90</v>
          </cell>
          <cell r="B17" t="str">
            <v>Bobrboard</v>
          </cell>
          <cell r="C17" t="str">
            <v>Štiky</v>
          </cell>
          <cell r="D17" t="str">
            <v>Šárka + Jakub</v>
          </cell>
        </row>
        <row r="18">
          <cell r="A18">
            <v>91</v>
          </cell>
          <cell r="B18" t="str">
            <v>Kaprkna</v>
          </cell>
          <cell r="C18" t="str">
            <v>Štiky</v>
          </cell>
          <cell r="D18" t="str">
            <v>Albert + Petra</v>
          </cell>
        </row>
        <row r="19">
          <cell r="A19">
            <v>92</v>
          </cell>
          <cell r="B19" t="str">
            <v>Starej a starší</v>
          </cell>
          <cell r="C19" t="str">
            <v>VTO Neptun</v>
          </cell>
          <cell r="D19" t="str">
            <v>Jan + Zuzana</v>
          </cell>
        </row>
        <row r="20">
          <cell r="A20">
            <v>93</v>
          </cell>
          <cell r="B20" t="str">
            <v>Límec a ortéza</v>
          </cell>
          <cell r="C20" t="str">
            <v>VTO Neptun</v>
          </cell>
          <cell r="D20" t="str">
            <v>Julie + Jana</v>
          </cell>
        </row>
        <row r="21">
          <cell r="A21">
            <v>94</v>
          </cell>
          <cell r="B21" t="str">
            <v>Retardovaní mlži pramka nedojede</v>
          </cell>
          <cell r="C21" t="str">
            <v>VTO Neptun</v>
          </cell>
          <cell r="D21" t="str">
            <v>Kateřina+Zuzana+Anna+Eliška</v>
          </cell>
        </row>
        <row r="22">
          <cell r="A22">
            <v>95</v>
          </cell>
          <cell r="B22" t="str">
            <v>LIDL , Dobrá volba</v>
          </cell>
          <cell r="C22" t="str">
            <v>Mokro</v>
          </cell>
          <cell r="D22" t="str">
            <v>Lukáš + Anna</v>
          </cell>
        </row>
        <row r="23">
          <cell r="A23">
            <v>96</v>
          </cell>
          <cell r="B23" t="str">
            <v>LIDL je levný</v>
          </cell>
          <cell r="C23" t="str">
            <v>Mokro</v>
          </cell>
          <cell r="D23" t="str">
            <v>Barča + Kačka</v>
          </cell>
        </row>
        <row r="24">
          <cell r="A24">
            <v>97</v>
          </cell>
          <cell r="B24" t="str">
            <v>Rackové 1</v>
          </cell>
          <cell r="C24" t="str">
            <v>4. přístav J.Nerudy</v>
          </cell>
          <cell r="D24" t="str">
            <v>Josef + Štěpán</v>
          </cell>
        </row>
        <row r="25">
          <cell r="A25">
            <v>98</v>
          </cell>
          <cell r="B25" t="str">
            <v>Rackové 2</v>
          </cell>
          <cell r="C25" t="str">
            <v>4.příatav J.Nerudy</v>
          </cell>
          <cell r="D25" t="str">
            <v>Mirek + Jan</v>
          </cell>
        </row>
      </sheetData>
      <sheetData sheetId="4"/>
      <sheetData sheetId="5"/>
      <sheetData sheetId="6">
        <row r="2">
          <cell r="B2" t="str">
            <v>Startovní číslo</v>
          </cell>
          <cell r="C2" t="str">
            <v>Jméno posádky</v>
          </cell>
          <cell r="D2" t="str">
            <v>Vysílá</v>
          </cell>
          <cell r="E2" t="str">
            <v>prehistorie</v>
          </cell>
          <cell r="F2" t="str">
            <v>Monako</v>
          </cell>
          <cell r="G2" t="str">
            <v>Zlatovláska</v>
          </cell>
          <cell r="H2" t="str">
            <v>Mexiko</v>
          </cell>
          <cell r="I2" t="str">
            <v>jazyky</v>
          </cell>
          <cell r="J2" t="str">
            <v>Pacman</v>
          </cell>
          <cell r="K2" t="str">
            <v>Francie</v>
          </cell>
          <cell r="L2" t="str">
            <v>P P</v>
          </cell>
          <cell r="M2" t="str">
            <v>Body celkem</v>
          </cell>
          <cell r="N2" t="str">
            <v>Handicap</v>
          </cell>
        </row>
        <row r="3">
          <cell r="B3">
            <v>6</v>
          </cell>
          <cell r="C3" t="str">
            <v>Šedý Bobřík</v>
          </cell>
          <cell r="D3" t="str">
            <v>Junák-4.přístav, odd.Bobříci</v>
          </cell>
          <cell r="E3">
            <v>12</v>
          </cell>
          <cell r="F3">
            <v>2</v>
          </cell>
          <cell r="G3">
            <v>8</v>
          </cell>
          <cell r="H3">
            <v>10</v>
          </cell>
          <cell r="I3">
            <v>4</v>
          </cell>
          <cell r="J3">
            <v>5</v>
          </cell>
          <cell r="K3">
            <v>8</v>
          </cell>
          <cell r="L3">
            <v>9</v>
          </cell>
          <cell r="M3">
            <v>58</v>
          </cell>
          <cell r="N3">
            <v>0</v>
          </cell>
        </row>
        <row r="4">
          <cell r="B4">
            <v>9</v>
          </cell>
          <cell r="C4" t="str">
            <v>Bobři A</v>
          </cell>
          <cell r="D4" t="str">
            <v>4.PVS J. Nerudy</v>
          </cell>
          <cell r="E4">
            <v>9</v>
          </cell>
          <cell r="F4">
            <v>2</v>
          </cell>
          <cell r="G4">
            <v>12</v>
          </cell>
          <cell r="H4">
            <v>12</v>
          </cell>
          <cell r="I4">
            <v>2</v>
          </cell>
          <cell r="J4">
            <v>5</v>
          </cell>
          <cell r="K4">
            <v>8</v>
          </cell>
          <cell r="L4">
            <v>8</v>
          </cell>
          <cell r="M4">
            <v>58</v>
          </cell>
          <cell r="N4">
            <v>0</v>
          </cell>
        </row>
        <row r="5">
          <cell r="B5">
            <v>1</v>
          </cell>
          <cell r="C5" t="str">
            <v>Rackové B</v>
          </cell>
          <cell r="D5" t="str">
            <v>4.PVS Praha</v>
          </cell>
          <cell r="E5">
            <v>12</v>
          </cell>
          <cell r="F5">
            <v>2</v>
          </cell>
          <cell r="G5">
            <v>4</v>
          </cell>
          <cell r="H5">
            <v>12</v>
          </cell>
          <cell r="I5">
            <v>4</v>
          </cell>
          <cell r="J5">
            <v>6</v>
          </cell>
          <cell r="K5">
            <v>4</v>
          </cell>
          <cell r="L5">
            <v>11</v>
          </cell>
          <cell r="M5">
            <v>55</v>
          </cell>
          <cell r="N5">
            <v>1.7708333333333332E-3</v>
          </cell>
        </row>
        <row r="6">
          <cell r="B6">
            <v>14</v>
          </cell>
          <cell r="C6" t="str">
            <v>Jan Vermak</v>
          </cell>
          <cell r="D6" t="str">
            <v>4 přístav J. Nerudy, Želvy</v>
          </cell>
          <cell r="E6">
            <v>12</v>
          </cell>
          <cell r="F6">
            <v>0</v>
          </cell>
          <cell r="G6">
            <v>4</v>
          </cell>
          <cell r="H6">
            <v>10</v>
          </cell>
          <cell r="I6">
            <v>8</v>
          </cell>
          <cell r="J6">
            <v>7</v>
          </cell>
          <cell r="K6">
            <v>10</v>
          </cell>
          <cell r="L6">
            <v>3</v>
          </cell>
          <cell r="M6">
            <v>54</v>
          </cell>
          <cell r="N6">
            <v>2.3611111111111111E-3</v>
          </cell>
        </row>
        <row r="7">
          <cell r="B7">
            <v>15</v>
          </cell>
          <cell r="C7" t="str">
            <v>Albatrosové</v>
          </cell>
          <cell r="D7" t="str">
            <v>4. PVS Albatrosové</v>
          </cell>
          <cell r="E7">
            <v>12</v>
          </cell>
          <cell r="F7">
            <v>2</v>
          </cell>
          <cell r="G7">
            <v>4</v>
          </cell>
          <cell r="H7">
            <v>12</v>
          </cell>
          <cell r="I7">
            <v>4</v>
          </cell>
          <cell r="J7">
            <v>9</v>
          </cell>
          <cell r="K7">
            <v>6</v>
          </cell>
          <cell r="L7">
            <v>5</v>
          </cell>
          <cell r="M7">
            <v>54</v>
          </cell>
          <cell r="N7">
            <v>2.3611111111111111E-3</v>
          </cell>
        </row>
        <row r="8">
          <cell r="B8">
            <v>19</v>
          </cell>
          <cell r="C8" t="str">
            <v>Kopretinky</v>
          </cell>
          <cell r="D8" t="str">
            <v>Lvíčata</v>
          </cell>
          <cell r="E8">
            <v>6</v>
          </cell>
          <cell r="F8">
            <v>2</v>
          </cell>
          <cell r="G8">
            <v>8</v>
          </cell>
          <cell r="H8">
            <v>10</v>
          </cell>
          <cell r="I8">
            <v>2</v>
          </cell>
          <cell r="J8">
            <v>10</v>
          </cell>
          <cell r="K8">
            <v>10</v>
          </cell>
          <cell r="L8">
            <v>6</v>
          </cell>
          <cell r="M8">
            <v>54</v>
          </cell>
          <cell r="N8">
            <v>2.3611111111111111E-3</v>
          </cell>
        </row>
        <row r="9">
          <cell r="B9">
            <v>12</v>
          </cell>
          <cell r="C9" t="str">
            <v>Žraloci</v>
          </cell>
          <cell r="D9" t="str">
            <v>VTO Neptun</v>
          </cell>
          <cell r="E9">
            <v>10</v>
          </cell>
          <cell r="F9">
            <v>2</v>
          </cell>
          <cell r="G9">
            <v>4</v>
          </cell>
          <cell r="H9">
            <v>12</v>
          </cell>
          <cell r="I9">
            <v>12</v>
          </cell>
          <cell r="J9">
            <v>5</v>
          </cell>
          <cell r="K9">
            <v>4</v>
          </cell>
          <cell r="L9">
            <v>3</v>
          </cell>
          <cell r="M9">
            <v>52</v>
          </cell>
          <cell r="N9">
            <v>3.5416666666666665E-3</v>
          </cell>
        </row>
        <row r="10">
          <cell r="B10">
            <v>13</v>
          </cell>
          <cell r="C10" t="str">
            <v>Rackové A</v>
          </cell>
          <cell r="D10" t="str">
            <v>4. PVS Praha</v>
          </cell>
          <cell r="E10">
            <v>12</v>
          </cell>
          <cell r="F10">
            <v>6</v>
          </cell>
          <cell r="G10">
            <v>4</v>
          </cell>
          <cell r="H10">
            <v>12</v>
          </cell>
          <cell r="I10">
            <v>4</v>
          </cell>
          <cell r="J10">
            <v>5</v>
          </cell>
          <cell r="K10">
            <v>4</v>
          </cell>
          <cell r="L10">
            <v>5</v>
          </cell>
          <cell r="M10">
            <v>52</v>
          </cell>
          <cell r="N10">
            <v>3.5416666666666665E-3</v>
          </cell>
        </row>
        <row r="11">
          <cell r="B11">
            <v>11</v>
          </cell>
          <cell r="C11" t="str">
            <v>Bílý Bobřík</v>
          </cell>
          <cell r="D11" t="str">
            <v>Junák-4.přístav, odd.Bobříci</v>
          </cell>
          <cell r="E11">
            <v>12</v>
          </cell>
          <cell r="F11">
            <v>2</v>
          </cell>
          <cell r="G11">
            <v>4</v>
          </cell>
          <cell r="H11">
            <v>12</v>
          </cell>
          <cell r="I11">
            <v>6</v>
          </cell>
          <cell r="J11">
            <v>6</v>
          </cell>
          <cell r="K11">
            <v>8</v>
          </cell>
          <cell r="L11">
            <v>0</v>
          </cell>
          <cell r="M11">
            <v>50</v>
          </cell>
          <cell r="N11">
            <v>4.7222222222222223E-3</v>
          </cell>
        </row>
        <row r="12">
          <cell r="B12">
            <v>21</v>
          </cell>
          <cell r="C12" t="str">
            <v>Ještěrky</v>
          </cell>
          <cell r="D12" t="str">
            <v>4.přístav J.Nerudy,Želvy</v>
          </cell>
          <cell r="E12">
            <v>10</v>
          </cell>
          <cell r="F12">
            <v>0</v>
          </cell>
          <cell r="G12">
            <v>12</v>
          </cell>
          <cell r="H12">
            <v>12</v>
          </cell>
          <cell r="I12">
            <v>2</v>
          </cell>
          <cell r="J12">
            <v>6</v>
          </cell>
          <cell r="K12">
            <v>4</v>
          </cell>
          <cell r="L12">
            <v>4</v>
          </cell>
          <cell r="M12">
            <v>50</v>
          </cell>
          <cell r="N12">
            <v>4.7222222222222223E-3</v>
          </cell>
        </row>
        <row r="13">
          <cell r="B13">
            <v>8</v>
          </cell>
          <cell r="C13" t="str">
            <v>Větrníci</v>
          </cell>
          <cell r="D13" t="str">
            <v>Starý psi</v>
          </cell>
          <cell r="E13">
            <v>2</v>
          </cell>
          <cell r="F13">
            <v>2</v>
          </cell>
          <cell r="G13">
            <v>4</v>
          </cell>
          <cell r="H13">
            <v>10</v>
          </cell>
          <cell r="I13">
            <v>8</v>
          </cell>
          <cell r="J13">
            <v>7</v>
          </cell>
          <cell r="K13">
            <v>10</v>
          </cell>
          <cell r="L13">
            <v>4</v>
          </cell>
          <cell r="M13">
            <v>47</v>
          </cell>
          <cell r="N13">
            <v>6.5046296296296302E-3</v>
          </cell>
        </row>
        <row r="14">
          <cell r="B14">
            <v>5</v>
          </cell>
          <cell r="C14" t="str">
            <v>Kačky+Želva</v>
          </cell>
          <cell r="D14" t="str">
            <v>4.Přístav J.Nerudy, Kačky</v>
          </cell>
          <cell r="E14">
            <v>12</v>
          </cell>
          <cell r="F14">
            <v>2</v>
          </cell>
          <cell r="G14">
            <v>4</v>
          </cell>
          <cell r="H14">
            <v>12</v>
          </cell>
          <cell r="I14">
            <v>4</v>
          </cell>
          <cell r="J14">
            <v>6</v>
          </cell>
          <cell r="K14">
            <v>0</v>
          </cell>
          <cell r="L14">
            <v>6</v>
          </cell>
          <cell r="M14">
            <v>46</v>
          </cell>
          <cell r="N14">
            <v>7.0949074074074074E-3</v>
          </cell>
        </row>
        <row r="15">
          <cell r="B15">
            <v>7</v>
          </cell>
          <cell r="C15" t="str">
            <v>Barevní králíčci</v>
          </cell>
          <cell r="D15" t="str">
            <v>Mokro a Vydry+Regenti</v>
          </cell>
          <cell r="E15">
            <v>7</v>
          </cell>
          <cell r="F15">
            <v>0</v>
          </cell>
          <cell r="G15">
            <v>4</v>
          </cell>
          <cell r="H15">
            <v>12</v>
          </cell>
          <cell r="I15">
            <v>6</v>
          </cell>
          <cell r="J15">
            <v>7</v>
          </cell>
          <cell r="K15">
            <v>8</v>
          </cell>
          <cell r="L15">
            <v>1</v>
          </cell>
          <cell r="M15">
            <v>45</v>
          </cell>
          <cell r="N15">
            <v>7.6851851851851847E-3</v>
          </cell>
        </row>
        <row r="16">
          <cell r="B16">
            <v>16</v>
          </cell>
          <cell r="C16" t="str">
            <v>Titanic</v>
          </cell>
          <cell r="D16" t="str">
            <v>DDM P 2</v>
          </cell>
          <cell r="E16">
            <v>10</v>
          </cell>
          <cell r="F16">
            <v>2</v>
          </cell>
          <cell r="G16">
            <v>8</v>
          </cell>
          <cell r="H16">
            <v>12</v>
          </cell>
          <cell r="I16">
            <v>2</v>
          </cell>
          <cell r="J16">
            <v>6</v>
          </cell>
          <cell r="K16">
            <v>4</v>
          </cell>
          <cell r="L16">
            <v>1</v>
          </cell>
          <cell r="M16">
            <v>45</v>
          </cell>
          <cell r="N16">
            <v>7.6851851851851847E-3</v>
          </cell>
        </row>
        <row r="17">
          <cell r="B17">
            <v>22</v>
          </cell>
          <cell r="C17" t="str">
            <v>Pyškotova koťátka</v>
          </cell>
          <cell r="D17" t="str">
            <v>VTO Tygři + VTO Regent</v>
          </cell>
          <cell r="E17">
            <v>7</v>
          </cell>
          <cell r="F17">
            <v>2</v>
          </cell>
          <cell r="G17">
            <v>4</v>
          </cell>
          <cell r="H17">
            <v>12</v>
          </cell>
          <cell r="I17">
            <v>4</v>
          </cell>
          <cell r="J17">
            <v>5</v>
          </cell>
          <cell r="K17">
            <v>6</v>
          </cell>
          <cell r="L17">
            <v>5</v>
          </cell>
          <cell r="M17">
            <v>45</v>
          </cell>
          <cell r="N17">
            <v>7.6851851851851847E-3</v>
          </cell>
        </row>
        <row r="18">
          <cell r="B18">
            <v>4</v>
          </cell>
          <cell r="C18" t="str">
            <v>Velryby</v>
          </cell>
          <cell r="D18" t="str">
            <v>VTO Neptun+4.PSVPraha</v>
          </cell>
          <cell r="E18">
            <v>10</v>
          </cell>
          <cell r="F18">
            <v>2</v>
          </cell>
          <cell r="G18">
            <v>4</v>
          </cell>
          <cell r="H18">
            <v>10</v>
          </cell>
          <cell r="I18">
            <v>2</v>
          </cell>
          <cell r="J18">
            <v>4</v>
          </cell>
          <cell r="K18">
            <v>6</v>
          </cell>
          <cell r="L18">
            <v>6</v>
          </cell>
          <cell r="M18">
            <v>44</v>
          </cell>
          <cell r="N18">
            <v>8.2754629629629619E-3</v>
          </cell>
        </row>
        <row r="19">
          <cell r="B19">
            <v>18</v>
          </cell>
          <cell r="C19" t="str">
            <v>Hnědý Bobřík</v>
          </cell>
          <cell r="D19" t="str">
            <v>Junák-4.přístav, odd.Bobříci</v>
          </cell>
          <cell r="E19">
            <v>5</v>
          </cell>
          <cell r="F19">
            <v>2</v>
          </cell>
          <cell r="G19">
            <v>12</v>
          </cell>
          <cell r="H19">
            <v>10</v>
          </cell>
          <cell r="I19">
            <v>4</v>
          </cell>
          <cell r="J19">
            <v>8</v>
          </cell>
          <cell r="K19">
            <v>2</v>
          </cell>
          <cell r="L19">
            <v>1</v>
          </cell>
          <cell r="M19">
            <v>44</v>
          </cell>
          <cell r="N19">
            <v>8.2754629629629619E-3</v>
          </cell>
        </row>
        <row r="20">
          <cell r="B20">
            <v>2</v>
          </cell>
          <cell r="C20" t="str">
            <v>Rackové C</v>
          </cell>
          <cell r="D20" t="str">
            <v>4.PVS Praha</v>
          </cell>
          <cell r="E20">
            <v>3</v>
          </cell>
          <cell r="F20">
            <v>2</v>
          </cell>
          <cell r="G20">
            <v>4</v>
          </cell>
          <cell r="H20">
            <v>12</v>
          </cell>
          <cell r="I20">
            <v>2</v>
          </cell>
          <cell r="J20">
            <v>4</v>
          </cell>
          <cell r="K20">
            <v>6</v>
          </cell>
          <cell r="L20">
            <v>7</v>
          </cell>
          <cell r="M20">
            <v>40</v>
          </cell>
          <cell r="N20">
            <v>1.064814814814815E-2</v>
          </cell>
        </row>
        <row r="21">
          <cell r="B21">
            <v>10</v>
          </cell>
          <cell r="C21" t="str">
            <v>Kokosy na Sázavě</v>
          </cell>
          <cell r="D21" t="str">
            <v>VTO Regenti</v>
          </cell>
          <cell r="E21">
            <v>4</v>
          </cell>
          <cell r="F21">
            <v>2</v>
          </cell>
          <cell r="G21">
            <v>12</v>
          </cell>
          <cell r="H21">
            <v>12</v>
          </cell>
          <cell r="I21">
            <v>4</v>
          </cell>
          <cell r="J21">
            <v>4</v>
          </cell>
          <cell r="K21">
            <v>2</v>
          </cell>
          <cell r="L21">
            <v>0</v>
          </cell>
          <cell r="M21">
            <v>40</v>
          </cell>
          <cell r="N21">
            <v>1.064814814814815E-2</v>
          </cell>
        </row>
        <row r="22">
          <cell r="B22">
            <v>17</v>
          </cell>
          <cell r="C22" t="str">
            <v>Bětoušky</v>
          </cell>
          <cell r="D22" t="str">
            <v>4 přístav J. Nerudy, Želvy</v>
          </cell>
          <cell r="E22">
            <v>8</v>
          </cell>
          <cell r="F22">
            <v>2</v>
          </cell>
          <cell r="G22">
            <v>4</v>
          </cell>
          <cell r="H22">
            <v>12</v>
          </cell>
          <cell r="I22">
            <v>2</v>
          </cell>
          <cell r="J22">
            <v>5</v>
          </cell>
          <cell r="K22">
            <v>4</v>
          </cell>
          <cell r="L22">
            <v>3</v>
          </cell>
          <cell r="M22">
            <v>40</v>
          </cell>
          <cell r="N22">
            <v>1.064814814814815E-2</v>
          </cell>
        </row>
        <row r="23">
          <cell r="B23">
            <v>23</v>
          </cell>
          <cell r="C23" t="str">
            <v>Černý Bobřík</v>
          </cell>
          <cell r="D23" t="str">
            <v>Junák-4.přístav, odd.Bobříci</v>
          </cell>
          <cell r="E23">
            <v>4</v>
          </cell>
          <cell r="F23">
            <v>0</v>
          </cell>
          <cell r="G23">
            <v>4</v>
          </cell>
          <cell r="H23">
            <v>12</v>
          </cell>
          <cell r="I23">
            <v>4</v>
          </cell>
          <cell r="J23">
            <v>3</v>
          </cell>
          <cell r="K23">
            <v>8</v>
          </cell>
          <cell r="L23">
            <v>1</v>
          </cell>
          <cell r="M23">
            <v>36</v>
          </cell>
          <cell r="N23">
            <v>1.300925925925926E-2</v>
          </cell>
        </row>
        <row r="24">
          <cell r="B24">
            <v>20</v>
          </cell>
          <cell r="C24" t="str">
            <v>Želvušky</v>
          </cell>
          <cell r="D24" t="str">
            <v>4.přístav J.Nerudy,Želvy</v>
          </cell>
          <cell r="E24">
            <v>5</v>
          </cell>
          <cell r="F24">
            <v>0</v>
          </cell>
          <cell r="G24">
            <v>4</v>
          </cell>
          <cell r="H24">
            <v>8</v>
          </cell>
          <cell r="I24">
            <v>8</v>
          </cell>
          <cell r="J24">
            <v>6</v>
          </cell>
          <cell r="K24">
            <v>0</v>
          </cell>
          <cell r="L24">
            <v>3</v>
          </cell>
          <cell r="M24">
            <v>34</v>
          </cell>
          <cell r="N24">
            <v>1.4189814814814815E-2</v>
          </cell>
        </row>
        <row r="25">
          <cell r="B25">
            <v>3</v>
          </cell>
          <cell r="C25" t="str">
            <v>Sloníci</v>
          </cell>
          <cell r="D25" t="str">
            <v>Mokro a Vydry</v>
          </cell>
          <cell r="E25">
            <v>1</v>
          </cell>
          <cell r="F25">
            <v>0</v>
          </cell>
          <cell r="G25">
            <v>4</v>
          </cell>
          <cell r="H25">
            <v>10</v>
          </cell>
          <cell r="I25">
            <v>2</v>
          </cell>
          <cell r="J25">
            <v>9</v>
          </cell>
          <cell r="K25">
            <v>4</v>
          </cell>
          <cell r="L25">
            <v>1</v>
          </cell>
          <cell r="M25">
            <v>31</v>
          </cell>
          <cell r="N25">
            <v>1.5972222222222224E-2</v>
          </cell>
        </row>
      </sheetData>
      <sheetData sheetId="7"/>
      <sheetData sheetId="8"/>
      <sheetData sheetId="9">
        <row r="1">
          <cell r="A1" t="str">
            <v>brankoviště kat. A</v>
          </cell>
        </row>
        <row r="4">
          <cell r="A4" t="str">
            <v>Startovní číslo</v>
          </cell>
          <cell r="B4" t="str">
            <v>Trestné minuty</v>
          </cell>
          <cell r="C4" t="str">
            <v>Název posádky</v>
          </cell>
          <cell r="D4" t="str">
            <v>branky 1</v>
          </cell>
          <cell r="E4" t="str">
            <v>branky 2</v>
          </cell>
          <cell r="F4" t="str">
            <v>branky 3</v>
          </cell>
        </row>
        <row r="5">
          <cell r="A5">
            <v>1</v>
          </cell>
          <cell r="B5">
            <v>1.3888888888888889E-3</v>
          </cell>
          <cell r="C5" t="str">
            <v>Rackové B</v>
          </cell>
          <cell r="D5">
            <v>1</v>
          </cell>
          <cell r="E5">
            <v>1</v>
          </cell>
        </row>
        <row r="6">
          <cell r="A6">
            <v>2</v>
          </cell>
          <cell r="B6">
            <v>6.9444444444444447E-4</v>
          </cell>
          <cell r="C6" t="str">
            <v>Rackové C</v>
          </cell>
          <cell r="D6">
            <v>1</v>
          </cell>
          <cell r="E6">
            <v>0</v>
          </cell>
        </row>
        <row r="7">
          <cell r="A7">
            <v>3</v>
          </cell>
          <cell r="B7">
            <v>6.9444444444444447E-4</v>
          </cell>
          <cell r="C7" t="str">
            <v>Sloníci</v>
          </cell>
          <cell r="D7">
            <v>1</v>
          </cell>
          <cell r="E7">
            <v>0</v>
          </cell>
        </row>
        <row r="8">
          <cell r="A8">
            <v>4</v>
          </cell>
          <cell r="B8">
            <v>0</v>
          </cell>
          <cell r="C8" t="str">
            <v>Velryby</v>
          </cell>
          <cell r="D8">
            <v>0</v>
          </cell>
          <cell r="E8">
            <v>0</v>
          </cell>
        </row>
        <row r="9">
          <cell r="A9">
            <v>5</v>
          </cell>
          <cell r="B9">
            <v>6.9444444444444447E-4</v>
          </cell>
          <cell r="C9" t="str">
            <v>Kačky+Želva</v>
          </cell>
          <cell r="D9">
            <v>0</v>
          </cell>
          <cell r="E9">
            <v>1</v>
          </cell>
        </row>
        <row r="10">
          <cell r="A10">
            <v>6</v>
          </cell>
          <cell r="B10">
            <v>6.9444444444444447E-4</v>
          </cell>
          <cell r="C10" t="str">
            <v>Šedý Bobřík</v>
          </cell>
          <cell r="D10">
            <v>1</v>
          </cell>
          <cell r="E10">
            <v>0</v>
          </cell>
        </row>
        <row r="11">
          <cell r="A11">
            <v>7</v>
          </cell>
          <cell r="B11">
            <v>6.9444444444444447E-4</v>
          </cell>
          <cell r="C11" t="str">
            <v>Barevní králíčci</v>
          </cell>
          <cell r="D11">
            <v>0</v>
          </cell>
          <cell r="E11">
            <v>1</v>
          </cell>
        </row>
        <row r="12">
          <cell r="A12">
            <v>8</v>
          </cell>
          <cell r="B12">
            <v>7.6388888888888886E-3</v>
          </cell>
          <cell r="C12" t="str">
            <v>Větrníci</v>
          </cell>
          <cell r="D12">
            <v>10</v>
          </cell>
          <cell r="E12">
            <v>1</v>
          </cell>
        </row>
        <row r="13">
          <cell r="A13">
            <v>9</v>
          </cell>
          <cell r="B13">
            <v>6.9444444444444447E-4</v>
          </cell>
          <cell r="C13" t="str">
            <v>Bobři A</v>
          </cell>
          <cell r="D13">
            <v>1</v>
          </cell>
          <cell r="E13">
            <v>0</v>
          </cell>
        </row>
        <row r="14">
          <cell r="A14">
            <v>10</v>
          </cell>
          <cell r="B14">
            <v>1.3888888888888889E-3</v>
          </cell>
          <cell r="C14" t="str">
            <v>Kokosy na Sázavě</v>
          </cell>
          <cell r="D14">
            <v>1</v>
          </cell>
          <cell r="E14">
            <v>1</v>
          </cell>
        </row>
        <row r="15">
          <cell r="A15">
            <v>11</v>
          </cell>
          <cell r="B15">
            <v>1.3888888888888889E-3</v>
          </cell>
          <cell r="C15" t="str">
            <v>Bílý Bobřík</v>
          </cell>
          <cell r="D15">
            <v>1</v>
          </cell>
          <cell r="E15">
            <v>1</v>
          </cell>
        </row>
        <row r="16">
          <cell r="A16">
            <v>12</v>
          </cell>
          <cell r="B16">
            <v>1.3888888888888889E-3</v>
          </cell>
          <cell r="C16" t="str">
            <v>Žraloci</v>
          </cell>
          <cell r="D16">
            <v>1</v>
          </cell>
          <cell r="E16">
            <v>1</v>
          </cell>
        </row>
        <row r="17">
          <cell r="A17">
            <v>13</v>
          </cell>
          <cell r="B17">
            <v>6.9444444444444447E-4</v>
          </cell>
          <cell r="C17" t="str">
            <v>Rackové A</v>
          </cell>
          <cell r="D17">
            <v>0</v>
          </cell>
          <cell r="E17">
            <v>1</v>
          </cell>
        </row>
        <row r="18">
          <cell r="A18">
            <v>14</v>
          </cell>
          <cell r="B18">
            <v>1.3888888888888889E-3</v>
          </cell>
          <cell r="C18" t="str">
            <v>Jan Vermak</v>
          </cell>
          <cell r="D18">
            <v>1</v>
          </cell>
          <cell r="E18">
            <v>1</v>
          </cell>
        </row>
        <row r="19">
          <cell r="A19">
            <v>15</v>
          </cell>
          <cell r="B19">
            <v>1.3888888888888889E-3</v>
          </cell>
          <cell r="C19" t="str">
            <v>Albatrosové</v>
          </cell>
          <cell r="D19">
            <v>1</v>
          </cell>
          <cell r="E19">
            <v>1</v>
          </cell>
        </row>
        <row r="20">
          <cell r="A20">
            <v>16</v>
          </cell>
          <cell r="B20">
            <v>6.9444444444444447E-4</v>
          </cell>
          <cell r="C20" t="str">
            <v>Titanic</v>
          </cell>
          <cell r="D20">
            <v>1</v>
          </cell>
          <cell r="E20">
            <v>0</v>
          </cell>
        </row>
        <row r="21">
          <cell r="A21">
            <v>17</v>
          </cell>
          <cell r="B21">
            <v>6.9444444444444447E-4</v>
          </cell>
          <cell r="C21" t="str">
            <v>Bětoušky</v>
          </cell>
          <cell r="D21">
            <v>1</v>
          </cell>
          <cell r="E21">
            <v>0</v>
          </cell>
        </row>
        <row r="22">
          <cell r="A22">
            <v>18</v>
          </cell>
          <cell r="B22">
            <v>1.3888888888888889E-3</v>
          </cell>
          <cell r="C22" t="str">
            <v>Hnědý Bobřík</v>
          </cell>
          <cell r="D22">
            <v>1</v>
          </cell>
          <cell r="E22">
            <v>1</v>
          </cell>
        </row>
        <row r="23">
          <cell r="A23">
            <v>19</v>
          </cell>
          <cell r="B23">
            <v>1.3888888888888889E-3</v>
          </cell>
          <cell r="C23" t="str">
            <v>Kopretinky</v>
          </cell>
          <cell r="D23">
            <v>1</v>
          </cell>
          <cell r="E23">
            <v>1</v>
          </cell>
        </row>
        <row r="24">
          <cell r="A24">
            <v>20</v>
          </cell>
          <cell r="B24">
            <v>6.9444444444444447E-4</v>
          </cell>
          <cell r="C24" t="str">
            <v>Želvušky</v>
          </cell>
          <cell r="D24">
            <v>1</v>
          </cell>
          <cell r="E24">
            <v>0</v>
          </cell>
        </row>
        <row r="25">
          <cell r="A25">
            <v>21</v>
          </cell>
          <cell r="B25">
            <v>1.3888888888888889E-3</v>
          </cell>
          <cell r="C25" t="str">
            <v>Ještěrky</v>
          </cell>
          <cell r="D25">
            <v>1</v>
          </cell>
          <cell r="E25">
            <v>1</v>
          </cell>
        </row>
        <row r="26">
          <cell r="A26">
            <v>22</v>
          </cell>
          <cell r="B26">
            <v>1.3888888888888889E-3</v>
          </cell>
          <cell r="C26" t="str">
            <v>Pyškotova koťátka</v>
          </cell>
          <cell r="D26">
            <v>1</v>
          </cell>
          <cell r="E26">
            <v>1</v>
          </cell>
        </row>
        <row r="27">
          <cell r="A27">
            <v>23</v>
          </cell>
          <cell r="B27">
            <v>1.3888888888888889E-3</v>
          </cell>
          <cell r="C27" t="str">
            <v>Černý Bobřík</v>
          </cell>
          <cell r="D27">
            <v>1</v>
          </cell>
          <cell r="E27">
            <v>1</v>
          </cell>
        </row>
      </sheetData>
      <sheetData sheetId="10">
        <row r="1">
          <cell r="A1" t="str">
            <v>brankoviště kat. B</v>
          </cell>
        </row>
        <row r="4">
          <cell r="A4" t="str">
            <v>Startovní číslo</v>
          </cell>
          <cell r="B4" t="str">
            <v>Trestné minuty</v>
          </cell>
          <cell r="C4" t="str">
            <v>Název posádky</v>
          </cell>
          <cell r="D4" t="str">
            <v>branky 1</v>
          </cell>
          <cell r="E4" t="str">
            <v>branky 2</v>
          </cell>
          <cell r="F4" t="str">
            <v>branky 3</v>
          </cell>
        </row>
        <row r="5">
          <cell r="A5">
            <v>24</v>
          </cell>
          <cell r="B5">
            <v>2.2222222222222223E-2</v>
          </cell>
          <cell r="C5" t="str">
            <v>Chudák Jožin</v>
          </cell>
          <cell r="D5">
            <v>32</v>
          </cell>
        </row>
        <row r="6">
          <cell r="A6">
            <v>25</v>
          </cell>
          <cell r="B6">
            <v>3.0555555555555555E-2</v>
          </cell>
          <cell r="C6" t="str">
            <v>Tygří píva</v>
          </cell>
          <cell r="D6">
            <v>44</v>
          </cell>
        </row>
        <row r="7">
          <cell r="A7">
            <v>26</v>
          </cell>
          <cell r="B7">
            <v>6.9444444444444448E-2</v>
          </cell>
          <cell r="C7" t="str">
            <v>Sekačky na trávu</v>
          </cell>
          <cell r="D7">
            <v>100</v>
          </cell>
        </row>
        <row r="8">
          <cell r="A8">
            <v>27</v>
          </cell>
          <cell r="B8">
            <v>1.3888888888888889E-3</v>
          </cell>
          <cell r="C8" t="str">
            <v>Černá díra</v>
          </cell>
          <cell r="D8">
            <v>2</v>
          </cell>
        </row>
        <row r="9">
          <cell r="A9">
            <v>28</v>
          </cell>
          <cell r="B9">
            <v>2.361111111111111E-2</v>
          </cell>
          <cell r="C9" t="str">
            <v>Padesát hrušek na stromě</v>
          </cell>
          <cell r="D9">
            <v>34</v>
          </cell>
        </row>
        <row r="10">
          <cell r="A10">
            <v>29</v>
          </cell>
          <cell r="B10">
            <v>4.1666666666666666E-3</v>
          </cell>
          <cell r="C10" t="str">
            <v>Bylo nás šest</v>
          </cell>
          <cell r="D10">
            <v>6</v>
          </cell>
        </row>
        <row r="11">
          <cell r="A11">
            <v>30</v>
          </cell>
          <cell r="B11">
            <v>1.1805555555555555E-2</v>
          </cell>
          <cell r="C11" t="str">
            <v>Albatrosové 1</v>
          </cell>
          <cell r="D11">
            <v>17</v>
          </cell>
        </row>
        <row r="12">
          <cell r="A12">
            <v>31</v>
          </cell>
          <cell r="B12">
            <v>2.2222222222222223E-2</v>
          </cell>
          <cell r="C12" t="str">
            <v>Albatrosové 2</v>
          </cell>
          <cell r="D12">
            <v>32</v>
          </cell>
        </row>
        <row r="13">
          <cell r="A13">
            <v>32</v>
          </cell>
          <cell r="B13">
            <v>9.7222222222222224E-3</v>
          </cell>
          <cell r="C13" t="str">
            <v>Padesát minut do odjezdu</v>
          </cell>
          <cell r="D13">
            <v>14</v>
          </cell>
        </row>
        <row r="14">
          <cell r="A14">
            <v>33</v>
          </cell>
          <cell r="B14">
            <v>9.0277777777777787E-3</v>
          </cell>
          <cell r="C14" t="str">
            <v>Nemám mozek, ale mám hlavu</v>
          </cell>
          <cell r="D14">
            <v>13</v>
          </cell>
        </row>
        <row r="15">
          <cell r="A15">
            <v>34</v>
          </cell>
          <cell r="B15">
            <v>2.4305555555555556E-2</v>
          </cell>
          <cell r="C15" t="str">
            <v>El Ňiňo</v>
          </cell>
          <cell r="D15">
            <v>35</v>
          </cell>
        </row>
        <row r="16">
          <cell r="A16">
            <v>35</v>
          </cell>
          <cell r="B16">
            <v>1.5972222222222224E-2</v>
          </cell>
          <cell r="C16" t="str">
            <v>50 tisíc mil pod Sázavou</v>
          </cell>
          <cell r="D16">
            <v>23</v>
          </cell>
        </row>
        <row r="17">
          <cell r="A17">
            <v>36</v>
          </cell>
          <cell r="B17">
            <v>9.7222222222222224E-3</v>
          </cell>
          <cell r="C17" t="str">
            <v>Bobři 1</v>
          </cell>
          <cell r="D17">
            <v>14</v>
          </cell>
        </row>
        <row r="18">
          <cell r="A18">
            <v>37</v>
          </cell>
          <cell r="B18">
            <v>2.7777777777777779E-3</v>
          </cell>
          <cell r="C18" t="str">
            <v>Jamal a jeho Tygří smečka</v>
          </cell>
          <cell r="D18">
            <v>4</v>
          </cell>
        </row>
        <row r="19">
          <cell r="A19">
            <v>38</v>
          </cell>
          <cell r="B19">
            <v>2.9861111111111113E-2</v>
          </cell>
          <cell r="C19" t="str">
            <v>Padesát lidí ve vlaku</v>
          </cell>
          <cell r="D19">
            <v>43</v>
          </cell>
        </row>
        <row r="20">
          <cell r="A20">
            <v>39</v>
          </cell>
          <cell r="B20">
            <v>1.8055555555555557E-2</v>
          </cell>
          <cell r="C20" t="str">
            <v>Cukrlátka</v>
          </cell>
          <cell r="D20">
            <v>26</v>
          </cell>
        </row>
        <row r="21">
          <cell r="A21">
            <v>40</v>
          </cell>
          <cell r="B21">
            <v>1.4583333333333332E-2</v>
          </cell>
          <cell r="C21" t="str">
            <v>Bobři 2</v>
          </cell>
          <cell r="D21">
            <v>21</v>
          </cell>
        </row>
        <row r="22">
          <cell r="A22">
            <v>41</v>
          </cell>
          <cell r="B22">
            <v>1.6666666666666666E-2</v>
          </cell>
          <cell r="C22" t="str">
            <v>Rakvičky se šlehačkou</v>
          </cell>
          <cell r="D22">
            <v>24</v>
          </cell>
        </row>
        <row r="23">
          <cell r="A23">
            <v>42</v>
          </cell>
          <cell r="B23">
            <v>1.5972222222222224E-2</v>
          </cell>
          <cell r="C23" t="str">
            <v>Bublanina</v>
          </cell>
          <cell r="D23">
            <v>23</v>
          </cell>
        </row>
        <row r="24">
          <cell r="A24">
            <v>43</v>
          </cell>
          <cell r="B24">
            <v>1.5972222222222224E-2</v>
          </cell>
          <cell r="C24" t="str">
            <v>Utopený,radioaktivní,špinavý prasata</v>
          </cell>
          <cell r="D24">
            <v>23</v>
          </cell>
        </row>
        <row r="25">
          <cell r="A25">
            <v>44</v>
          </cell>
          <cell r="B25">
            <v>1.7361111111111112E-2</v>
          </cell>
          <cell r="C25" t="str">
            <v>Kačky a spol</v>
          </cell>
          <cell r="D25">
            <v>25</v>
          </cell>
        </row>
        <row r="26">
          <cell r="A26">
            <v>45</v>
          </cell>
          <cell r="B26">
            <v>1.5972222222222224E-2</v>
          </cell>
          <cell r="C26" t="str">
            <v>Nýmandi</v>
          </cell>
          <cell r="D26">
            <v>23</v>
          </cell>
        </row>
      </sheetData>
    </sheetDataSet>
  </externalBook>
</externalLink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U46"/>
  <sheetViews>
    <sheetView view="pageBreakPreview" zoomScale="60" workbookViewId="0">
      <selection activeCell="J15" sqref="J15"/>
    </sheetView>
  </sheetViews>
  <sheetFormatPr defaultColWidth="9.140625" defaultRowHeight="15.75"/>
  <cols>
    <col min="1" max="1" width="10.140625" style="1" customWidth="1"/>
    <col min="2" max="2" width="16.5703125" style="1" customWidth="1"/>
    <col min="3" max="3" width="48.28515625" style="2" bestFit="1" customWidth="1"/>
    <col min="4" max="4" width="31.42578125" style="2" bestFit="1" customWidth="1"/>
    <col min="5" max="5" width="5.85546875" style="1" customWidth="1"/>
    <col min="6" max="6" width="8.85546875" style="1" bestFit="1" customWidth="1"/>
    <col min="7" max="7" width="5.85546875" style="1" customWidth="1"/>
    <col min="8" max="8" width="8" style="1" customWidth="1"/>
    <col min="9" max="12" width="5.85546875" style="1" customWidth="1"/>
    <col min="13" max="13" width="9.28515625" style="1" bestFit="1" customWidth="1"/>
    <col min="14" max="14" width="16.7109375" style="1" customWidth="1"/>
    <col min="15" max="15" width="6.7109375" style="1" customWidth="1"/>
    <col min="16" max="16" width="7.28515625" style="1" bestFit="1" customWidth="1"/>
    <col min="17" max="17" width="6.28515625" style="1" bestFit="1" customWidth="1"/>
    <col min="18" max="18" width="15.85546875" style="1" customWidth="1"/>
    <col min="19" max="19" width="9.42578125" style="1" bestFit="1" customWidth="1"/>
    <col min="20" max="16384" width="9.140625" style="1"/>
  </cols>
  <sheetData>
    <row r="1" spans="1:255" ht="57" customHeight="1" thickBot="1">
      <c r="A1" s="40" t="s">
        <v>14</v>
      </c>
      <c r="B1" s="39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O1" s="37">
        <v>23</v>
      </c>
    </row>
    <row r="2" spans="1:255" s="30" customFormat="1" ht="108" thickBot="1">
      <c r="A2" s="36" t="s">
        <v>13</v>
      </c>
      <c r="B2" s="35" t="s">
        <v>12</v>
      </c>
      <c r="C2" s="35" t="s">
        <v>11</v>
      </c>
      <c r="D2" s="34" t="s">
        <v>10</v>
      </c>
      <c r="E2" s="33" t="s">
        <v>9</v>
      </c>
      <c r="F2" s="33" t="s">
        <v>8</v>
      </c>
      <c r="G2" s="33" t="s">
        <v>7</v>
      </c>
      <c r="H2" s="33" t="s">
        <v>6</v>
      </c>
      <c r="I2" s="33" t="s">
        <v>5</v>
      </c>
      <c r="J2" s="33" t="s">
        <v>4</v>
      </c>
      <c r="K2" s="33" t="s">
        <v>3</v>
      </c>
      <c r="L2" s="33" t="s">
        <v>2</v>
      </c>
      <c r="M2" s="32" t="s">
        <v>1</v>
      </c>
      <c r="N2" s="31" t="s">
        <v>0</v>
      </c>
    </row>
    <row r="3" spans="1:255" ht="30.75" thickTop="1">
      <c r="A3" s="22">
        <f>RANK(M3,$M$3:$M$25)</f>
        <v>1</v>
      </c>
      <c r="B3" s="21">
        <v>6</v>
      </c>
      <c r="C3" s="21" t="str">
        <f>VLOOKUP(B3,[1]A!$A:$C,2,0)</f>
        <v>Šedý Bobřík</v>
      </c>
      <c r="D3" s="23" t="str">
        <f>VLOOKUP(B3,[1]A!$A:$C,3,0)</f>
        <v>Junák-4.přístav, odd.Bobříci</v>
      </c>
      <c r="E3" s="28">
        <v>12</v>
      </c>
      <c r="F3" s="28">
        <v>2</v>
      </c>
      <c r="G3" s="28">
        <v>8</v>
      </c>
      <c r="H3" s="29">
        <v>10</v>
      </c>
      <c r="I3" s="28">
        <v>4</v>
      </c>
      <c r="J3" s="28">
        <v>5</v>
      </c>
      <c r="K3" s="28">
        <v>8</v>
      </c>
      <c r="L3" s="28">
        <v>9</v>
      </c>
      <c r="M3" s="17">
        <f>SUM(E3:L3)</f>
        <v>58</v>
      </c>
      <c r="N3" s="16">
        <f>TIME(0,R3,S3)</f>
        <v>0</v>
      </c>
      <c r="O3" s="1">
        <f>$M$3-M3</f>
        <v>0</v>
      </c>
      <c r="P3" s="1">
        <f>$O$1/(MAX($M$3:$M$25)-MIN($M$3:$M$25))*60*(MAX($M$3:$M$25)-$M3)</f>
        <v>0</v>
      </c>
      <c r="Q3" s="15">
        <f>P3/60</f>
        <v>0</v>
      </c>
      <c r="R3" s="14">
        <f>FLOOR(Q3,1)</f>
        <v>0</v>
      </c>
      <c r="S3" s="15">
        <f>(Q3-R3)*60</f>
        <v>0</v>
      </c>
      <c r="T3" s="14"/>
      <c r="U3" s="12"/>
      <c r="V3" s="8"/>
      <c r="W3" s="8"/>
      <c r="X3" s="8"/>
      <c r="Y3" s="13"/>
      <c r="Z3" s="13"/>
      <c r="AA3" s="12"/>
      <c r="AB3" s="13"/>
      <c r="AC3" s="12"/>
      <c r="AD3" s="8"/>
      <c r="AE3" s="8"/>
      <c r="AF3" s="8"/>
      <c r="AG3" s="13"/>
      <c r="AH3" s="13"/>
      <c r="AI3" s="12"/>
      <c r="AJ3" s="13"/>
      <c r="AK3" s="12"/>
      <c r="AL3" s="8"/>
      <c r="AM3" s="8"/>
      <c r="AN3" s="8"/>
      <c r="AO3" s="13"/>
      <c r="AP3" s="13"/>
      <c r="AQ3" s="12"/>
      <c r="AR3" s="13"/>
      <c r="AS3" s="12"/>
      <c r="AT3" s="8"/>
      <c r="AU3" s="8"/>
      <c r="AV3" s="8"/>
      <c r="AW3" s="13"/>
      <c r="AX3" s="13"/>
      <c r="AY3" s="12"/>
      <c r="AZ3" s="13"/>
      <c r="BA3" s="12"/>
      <c r="BB3" s="8"/>
      <c r="BC3" s="8"/>
      <c r="BD3" s="8"/>
      <c r="BE3" s="13"/>
      <c r="BF3" s="13"/>
      <c r="BG3" s="12"/>
      <c r="BH3" s="13"/>
      <c r="BI3" s="12"/>
      <c r="BJ3" s="8"/>
      <c r="BK3" s="8"/>
      <c r="BL3" s="8"/>
      <c r="BM3" s="13"/>
      <c r="BN3" s="13"/>
      <c r="BO3" s="12"/>
      <c r="BP3" s="13"/>
      <c r="BQ3" s="12"/>
      <c r="BR3" s="8"/>
      <c r="BS3" s="8"/>
      <c r="BT3" s="8"/>
      <c r="BU3" s="13"/>
      <c r="BV3" s="13"/>
      <c r="BW3" s="12"/>
      <c r="BX3" s="13"/>
      <c r="BY3" s="12"/>
      <c r="BZ3" s="8"/>
      <c r="CA3" s="8"/>
      <c r="CB3" s="8"/>
      <c r="CC3" s="13"/>
      <c r="CD3" s="13"/>
      <c r="CE3" s="12"/>
      <c r="CF3" s="13"/>
      <c r="CG3" s="12"/>
      <c r="CH3" s="8"/>
      <c r="CI3" s="8"/>
      <c r="CJ3" s="8"/>
      <c r="CK3" s="13"/>
      <c r="CL3" s="13"/>
      <c r="CM3" s="12"/>
      <c r="CN3" s="13"/>
      <c r="CO3" s="12"/>
      <c r="CP3" s="8"/>
      <c r="CQ3" s="8"/>
      <c r="CR3" s="8"/>
      <c r="CS3" s="13"/>
      <c r="CT3" s="13"/>
      <c r="CU3" s="12"/>
      <c r="CV3" s="13"/>
      <c r="CW3" s="12"/>
      <c r="CX3" s="8"/>
      <c r="CY3" s="8"/>
      <c r="CZ3" s="8"/>
      <c r="DA3" s="13"/>
      <c r="DB3" s="13"/>
      <c r="DC3" s="12"/>
      <c r="DD3" s="13"/>
      <c r="DE3" s="12"/>
      <c r="DF3" s="8"/>
      <c r="DG3" s="8"/>
      <c r="DH3" s="8"/>
      <c r="DI3" s="13"/>
      <c r="DJ3" s="13"/>
      <c r="DK3" s="12"/>
      <c r="DL3" s="13"/>
      <c r="DM3" s="12"/>
      <c r="DN3" s="8"/>
      <c r="DO3" s="8"/>
      <c r="DP3" s="8"/>
      <c r="DQ3" s="13"/>
      <c r="DR3" s="13"/>
      <c r="DS3" s="12"/>
      <c r="DT3" s="13"/>
      <c r="DU3" s="12"/>
      <c r="DV3" s="8"/>
      <c r="DW3" s="8"/>
      <c r="DX3" s="8"/>
      <c r="DY3" s="13"/>
      <c r="DZ3" s="13"/>
      <c r="EA3" s="12"/>
      <c r="EB3" s="13"/>
      <c r="EC3" s="12"/>
      <c r="ED3" s="8"/>
      <c r="EE3" s="8"/>
      <c r="EF3" s="8"/>
      <c r="EG3" s="13"/>
      <c r="EH3" s="13"/>
      <c r="EI3" s="12"/>
      <c r="EJ3" s="13"/>
      <c r="EK3" s="12"/>
      <c r="EL3" s="8"/>
      <c r="EM3" s="8"/>
      <c r="EN3" s="8"/>
      <c r="EO3" s="13"/>
      <c r="EP3" s="13"/>
      <c r="EQ3" s="12"/>
      <c r="ER3" s="13"/>
      <c r="ES3" s="12"/>
      <c r="ET3" s="8"/>
      <c r="EU3" s="8"/>
      <c r="EV3" s="8"/>
      <c r="EW3" s="13"/>
      <c r="EX3" s="13"/>
      <c r="EY3" s="12"/>
      <c r="EZ3" s="13"/>
      <c r="FA3" s="12"/>
      <c r="FB3" s="8"/>
      <c r="FC3" s="8"/>
      <c r="FD3" s="8"/>
      <c r="FE3" s="13"/>
      <c r="FF3" s="13"/>
      <c r="FG3" s="12"/>
      <c r="FH3" s="13"/>
      <c r="FI3" s="12"/>
      <c r="FJ3" s="8"/>
      <c r="FK3" s="8"/>
      <c r="FL3" s="8"/>
      <c r="FM3" s="13"/>
      <c r="FN3" s="13"/>
      <c r="FO3" s="12"/>
      <c r="FP3" s="13"/>
      <c r="FQ3" s="12"/>
      <c r="FR3" s="8"/>
      <c r="FS3" s="8"/>
      <c r="FT3" s="8"/>
      <c r="FU3" s="13"/>
      <c r="FV3" s="13"/>
      <c r="FW3" s="12"/>
      <c r="FX3" s="13"/>
      <c r="FY3" s="12"/>
      <c r="FZ3" s="8"/>
      <c r="GA3" s="8"/>
      <c r="GB3" s="8"/>
      <c r="GC3" s="13"/>
      <c r="GD3" s="13"/>
      <c r="GE3" s="12"/>
      <c r="GF3" s="13"/>
      <c r="GG3" s="12"/>
      <c r="GH3" s="8"/>
      <c r="GI3" s="8"/>
      <c r="GJ3" s="8"/>
      <c r="GK3" s="13"/>
      <c r="GL3" s="13"/>
      <c r="GM3" s="12"/>
      <c r="GN3" s="13"/>
      <c r="GO3" s="12"/>
      <c r="GP3" s="8"/>
      <c r="GQ3" s="8"/>
      <c r="GR3" s="8"/>
      <c r="GS3" s="13"/>
      <c r="GT3" s="13"/>
      <c r="GU3" s="12"/>
      <c r="GV3" s="13"/>
      <c r="GW3" s="12"/>
      <c r="GX3" s="8"/>
      <c r="GY3" s="8"/>
      <c r="GZ3" s="8"/>
      <c r="HA3" s="13"/>
      <c r="HB3" s="13"/>
      <c r="HC3" s="12"/>
      <c r="HD3" s="13"/>
      <c r="HE3" s="12"/>
      <c r="HF3" s="8"/>
      <c r="HG3" s="8"/>
      <c r="HH3" s="8"/>
      <c r="HI3" s="13"/>
      <c r="HJ3" s="13"/>
      <c r="HK3" s="12"/>
      <c r="HL3" s="13"/>
      <c r="HM3" s="12"/>
      <c r="HN3" s="8"/>
      <c r="HO3" s="8"/>
      <c r="HP3" s="8"/>
      <c r="HQ3" s="13"/>
      <c r="HR3" s="13"/>
      <c r="HS3" s="12"/>
      <c r="HT3" s="13"/>
      <c r="HU3" s="12"/>
      <c r="HV3" s="8"/>
      <c r="HW3" s="8"/>
      <c r="HX3" s="8"/>
      <c r="HY3" s="13"/>
      <c r="HZ3" s="13"/>
      <c r="IA3" s="12"/>
      <c r="IB3" s="13"/>
      <c r="IC3" s="12"/>
      <c r="ID3" s="8"/>
      <c r="IE3" s="8"/>
      <c r="IF3" s="8"/>
      <c r="IG3" s="13"/>
      <c r="IH3" s="13"/>
      <c r="II3" s="12"/>
      <c r="IJ3" s="13"/>
      <c r="IK3" s="12"/>
      <c r="IL3" s="8"/>
      <c r="IM3" s="8"/>
      <c r="IN3" s="8"/>
      <c r="IO3" s="13"/>
      <c r="IP3" s="13"/>
      <c r="IQ3" s="12"/>
      <c r="IR3" s="13"/>
      <c r="IS3" s="12"/>
      <c r="IT3" s="8"/>
      <c r="IU3" s="8"/>
    </row>
    <row r="4" spans="1:255" ht="30">
      <c r="A4" s="22">
        <f>RANK(M4,$M$3:$M$25)</f>
        <v>1</v>
      </c>
      <c r="B4" s="21">
        <v>9</v>
      </c>
      <c r="C4" s="21" t="str">
        <f>VLOOKUP(B4,[1]A!$A:$C,2,0)</f>
        <v>Bobři A</v>
      </c>
      <c r="D4" s="24" t="str">
        <f>VLOOKUP(B4,[1]A!$A:$C,3,0)</f>
        <v>4.PVS J. Nerudy</v>
      </c>
      <c r="E4" s="18">
        <v>9</v>
      </c>
      <c r="F4" s="18">
        <v>2</v>
      </c>
      <c r="G4" s="18">
        <v>12</v>
      </c>
      <c r="H4" s="19">
        <v>12</v>
      </c>
      <c r="I4" s="28">
        <v>2</v>
      </c>
      <c r="J4" s="28">
        <v>5</v>
      </c>
      <c r="K4" s="28">
        <v>8</v>
      </c>
      <c r="L4" s="28">
        <v>8</v>
      </c>
      <c r="M4" s="17">
        <f>SUM(E4:L4)</f>
        <v>58</v>
      </c>
      <c r="N4" s="16">
        <f>TIME(0,R4,S4)</f>
        <v>0</v>
      </c>
      <c r="O4" s="1">
        <f>$M$3-M4</f>
        <v>0</v>
      </c>
      <c r="P4" s="1">
        <f>$O$1/(MAX($M$3:$M$25)-MIN($M$3:$M$25))*60*(MAX($M$3:$M$25)-$M4)</f>
        <v>0</v>
      </c>
      <c r="Q4" s="15">
        <f>P4/60</f>
        <v>0</v>
      </c>
      <c r="R4" s="14">
        <f>FLOOR(Q4,1)</f>
        <v>0</v>
      </c>
      <c r="S4" s="15">
        <f>(Q4-R4)*60</f>
        <v>0</v>
      </c>
      <c r="T4" s="14"/>
      <c r="U4" s="12"/>
      <c r="V4" s="8"/>
      <c r="W4" s="8"/>
      <c r="X4" s="8"/>
      <c r="Y4" s="13"/>
      <c r="Z4" s="13"/>
      <c r="AA4" s="12"/>
      <c r="AB4" s="13"/>
      <c r="AC4" s="12"/>
      <c r="AD4" s="8"/>
      <c r="AE4" s="8"/>
      <c r="AF4" s="8"/>
      <c r="AG4" s="13"/>
      <c r="AH4" s="13"/>
      <c r="AI4" s="12"/>
      <c r="AJ4" s="13"/>
      <c r="AK4" s="12"/>
      <c r="AL4" s="8"/>
      <c r="AM4" s="8"/>
      <c r="AN4" s="8"/>
      <c r="AO4" s="13"/>
      <c r="AP4" s="13"/>
      <c r="AQ4" s="12"/>
      <c r="AR4" s="13"/>
      <c r="AS4" s="12"/>
      <c r="AT4" s="8"/>
      <c r="AU4" s="8"/>
      <c r="AV4" s="8"/>
      <c r="AW4" s="13"/>
      <c r="AX4" s="13"/>
      <c r="AY4" s="12"/>
      <c r="AZ4" s="13"/>
      <c r="BA4" s="12"/>
      <c r="BB4" s="8"/>
      <c r="BC4" s="8"/>
      <c r="BD4" s="8"/>
      <c r="BE4" s="13"/>
      <c r="BF4" s="13"/>
      <c r="BG4" s="12"/>
      <c r="BH4" s="13"/>
      <c r="BI4" s="12"/>
      <c r="BJ4" s="8"/>
      <c r="BK4" s="8"/>
      <c r="BL4" s="8"/>
      <c r="BM4" s="13"/>
      <c r="BN4" s="13"/>
      <c r="BO4" s="12"/>
      <c r="BP4" s="13"/>
      <c r="BQ4" s="12"/>
      <c r="BR4" s="8"/>
      <c r="BS4" s="8"/>
      <c r="BT4" s="8"/>
      <c r="BU4" s="13"/>
      <c r="BV4" s="13"/>
      <c r="BW4" s="12"/>
      <c r="BX4" s="13"/>
      <c r="BY4" s="12"/>
      <c r="BZ4" s="8"/>
      <c r="CA4" s="8"/>
      <c r="CB4" s="8"/>
      <c r="CC4" s="13"/>
      <c r="CD4" s="13"/>
      <c r="CE4" s="12"/>
      <c r="CF4" s="13"/>
      <c r="CG4" s="12"/>
      <c r="CH4" s="8"/>
      <c r="CI4" s="8"/>
      <c r="CJ4" s="8"/>
      <c r="CK4" s="13"/>
      <c r="CL4" s="13"/>
      <c r="CM4" s="12"/>
      <c r="CN4" s="13"/>
      <c r="CO4" s="12"/>
      <c r="CP4" s="8"/>
      <c r="CQ4" s="8"/>
      <c r="CR4" s="8"/>
      <c r="CS4" s="13"/>
      <c r="CT4" s="13"/>
      <c r="CU4" s="12"/>
      <c r="CV4" s="13"/>
      <c r="CW4" s="12"/>
      <c r="CX4" s="8"/>
      <c r="CY4" s="8"/>
      <c r="CZ4" s="8"/>
      <c r="DA4" s="13"/>
      <c r="DB4" s="13"/>
      <c r="DC4" s="12"/>
      <c r="DD4" s="13"/>
      <c r="DE4" s="12"/>
      <c r="DF4" s="8"/>
      <c r="DG4" s="8"/>
      <c r="DH4" s="8"/>
      <c r="DI4" s="13"/>
      <c r="DJ4" s="13"/>
      <c r="DK4" s="12"/>
      <c r="DL4" s="13"/>
      <c r="DM4" s="12"/>
      <c r="DN4" s="8"/>
      <c r="DO4" s="8"/>
      <c r="DP4" s="8"/>
      <c r="DQ4" s="13"/>
      <c r="DR4" s="13"/>
      <c r="DS4" s="12"/>
      <c r="DT4" s="13"/>
      <c r="DU4" s="12"/>
      <c r="DV4" s="8"/>
      <c r="DW4" s="8"/>
      <c r="DX4" s="8"/>
      <c r="DY4" s="13"/>
      <c r="DZ4" s="13"/>
      <c r="EA4" s="12"/>
      <c r="EB4" s="13"/>
      <c r="EC4" s="12"/>
      <c r="ED4" s="8"/>
      <c r="EE4" s="8"/>
      <c r="EF4" s="8"/>
      <c r="EG4" s="13"/>
      <c r="EH4" s="13"/>
      <c r="EI4" s="12"/>
      <c r="EJ4" s="13"/>
      <c r="EK4" s="12"/>
      <c r="EL4" s="8"/>
      <c r="EM4" s="8"/>
      <c r="EN4" s="8"/>
      <c r="EO4" s="13"/>
      <c r="EP4" s="13"/>
      <c r="EQ4" s="12"/>
      <c r="ER4" s="13"/>
      <c r="ES4" s="12"/>
      <c r="ET4" s="8"/>
      <c r="EU4" s="8"/>
      <c r="EV4" s="8"/>
      <c r="EW4" s="13"/>
      <c r="EX4" s="13"/>
      <c r="EY4" s="12"/>
      <c r="EZ4" s="13"/>
      <c r="FA4" s="12"/>
      <c r="FB4" s="8"/>
      <c r="FC4" s="8"/>
      <c r="FD4" s="8"/>
      <c r="FE4" s="13"/>
      <c r="FF4" s="13"/>
      <c r="FG4" s="12"/>
      <c r="FH4" s="13"/>
      <c r="FI4" s="12"/>
      <c r="FJ4" s="8"/>
      <c r="FK4" s="8"/>
      <c r="FL4" s="8"/>
      <c r="FM4" s="13"/>
      <c r="FN4" s="13"/>
      <c r="FO4" s="12"/>
      <c r="FP4" s="13"/>
      <c r="FQ4" s="12"/>
      <c r="FR4" s="8"/>
      <c r="FS4" s="8"/>
      <c r="FT4" s="8"/>
      <c r="FU4" s="13"/>
      <c r="FV4" s="13"/>
      <c r="FW4" s="12"/>
      <c r="FX4" s="13"/>
      <c r="FY4" s="12"/>
      <c r="FZ4" s="8"/>
      <c r="GA4" s="8"/>
      <c r="GB4" s="8"/>
      <c r="GC4" s="13"/>
      <c r="GD4" s="13"/>
      <c r="GE4" s="12"/>
      <c r="GF4" s="13"/>
      <c r="GG4" s="12"/>
      <c r="GH4" s="8"/>
      <c r="GI4" s="8"/>
      <c r="GJ4" s="8"/>
      <c r="GK4" s="13"/>
      <c r="GL4" s="13"/>
      <c r="GM4" s="12"/>
      <c r="GN4" s="13"/>
      <c r="GO4" s="12"/>
      <c r="GP4" s="8"/>
      <c r="GQ4" s="8"/>
      <c r="GR4" s="8"/>
      <c r="GS4" s="13"/>
      <c r="GT4" s="13"/>
      <c r="GU4" s="12"/>
      <c r="GV4" s="13"/>
      <c r="GW4" s="12"/>
      <c r="GX4" s="8"/>
      <c r="GY4" s="8"/>
      <c r="GZ4" s="8"/>
      <c r="HA4" s="13"/>
      <c r="HB4" s="13"/>
      <c r="HC4" s="12"/>
      <c r="HD4" s="13"/>
      <c r="HE4" s="12"/>
      <c r="HF4" s="8"/>
      <c r="HG4" s="8"/>
      <c r="HH4" s="8"/>
      <c r="HI4" s="13"/>
      <c r="HJ4" s="13"/>
      <c r="HK4" s="12"/>
      <c r="HL4" s="13"/>
      <c r="HM4" s="12"/>
      <c r="HN4" s="8"/>
      <c r="HO4" s="8"/>
      <c r="HP4" s="8"/>
      <c r="HQ4" s="13"/>
      <c r="HR4" s="13"/>
      <c r="HS4" s="12"/>
      <c r="HT4" s="13"/>
      <c r="HU4" s="12"/>
      <c r="HV4" s="8"/>
      <c r="HW4" s="8"/>
      <c r="HX4" s="8"/>
      <c r="HY4" s="13"/>
      <c r="HZ4" s="13"/>
      <c r="IA4" s="12"/>
      <c r="IB4" s="13"/>
      <c r="IC4" s="12"/>
      <c r="ID4" s="8"/>
      <c r="IE4" s="8"/>
      <c r="IF4" s="8"/>
      <c r="IG4" s="13"/>
      <c r="IH4" s="13"/>
      <c r="II4" s="12"/>
      <c r="IJ4" s="13"/>
      <c r="IK4" s="12"/>
      <c r="IL4" s="8"/>
      <c r="IM4" s="8"/>
      <c r="IN4" s="8"/>
      <c r="IO4" s="13"/>
      <c r="IP4" s="13"/>
      <c r="IQ4" s="12"/>
      <c r="IR4" s="13"/>
      <c r="IS4" s="12"/>
      <c r="IT4" s="8"/>
      <c r="IU4" s="8"/>
    </row>
    <row r="5" spans="1:255" ht="30">
      <c r="A5" s="22">
        <f>RANK(M5,$M$3:$M$25)</f>
        <v>3</v>
      </c>
      <c r="B5" s="21">
        <v>1</v>
      </c>
      <c r="C5" s="21" t="str">
        <f>VLOOKUP(B5,[1]A!$A:$C,2,0)</f>
        <v>Rackové B</v>
      </c>
      <c r="D5" s="20" t="str">
        <f>VLOOKUP(B5,[1]A!$A:$C,3,0)</f>
        <v>4.PVS Praha</v>
      </c>
      <c r="E5" s="18">
        <v>12</v>
      </c>
      <c r="F5" s="18">
        <v>2</v>
      </c>
      <c r="G5" s="18">
        <v>4</v>
      </c>
      <c r="H5" s="19">
        <v>12</v>
      </c>
      <c r="I5" s="28">
        <v>4</v>
      </c>
      <c r="J5" s="28">
        <v>6</v>
      </c>
      <c r="K5" s="28">
        <v>4</v>
      </c>
      <c r="L5" s="28">
        <v>11</v>
      </c>
      <c r="M5" s="17">
        <f>SUM(E5:L5)</f>
        <v>55</v>
      </c>
      <c r="N5" s="16">
        <f>TIME(0,R5,S5)</f>
        <v>1.7708333333333332E-3</v>
      </c>
      <c r="P5" s="1">
        <f>$O$1/(MAX($M$3:$M$25)-MIN($M$3:$M$25))*60*(MAX($M$3:$M$25)-$M5)</f>
        <v>153.33333333333334</v>
      </c>
      <c r="Q5" s="15">
        <f>P5/60</f>
        <v>2.5555555555555558</v>
      </c>
      <c r="R5" s="14">
        <f>FLOOR(Q5,1)</f>
        <v>2</v>
      </c>
      <c r="S5" s="15">
        <f>(Q5-R5)*60</f>
        <v>33.33333333333335</v>
      </c>
      <c r="T5" s="14"/>
      <c r="U5" s="12"/>
      <c r="V5" s="8"/>
      <c r="W5" s="8"/>
      <c r="X5" s="8"/>
      <c r="Y5" s="13"/>
      <c r="Z5" s="13"/>
      <c r="AA5" s="12"/>
      <c r="AB5" s="13"/>
      <c r="AC5" s="12"/>
      <c r="AD5" s="8"/>
      <c r="AE5" s="8"/>
      <c r="AF5" s="8"/>
      <c r="AG5" s="13"/>
      <c r="AH5" s="13"/>
      <c r="AI5" s="12"/>
      <c r="AJ5" s="13"/>
      <c r="AK5" s="12"/>
      <c r="AL5" s="8"/>
      <c r="AM5" s="8"/>
      <c r="AN5" s="8"/>
      <c r="AO5" s="13"/>
      <c r="AP5" s="13"/>
      <c r="AQ5" s="12"/>
      <c r="AR5" s="13"/>
      <c r="AS5" s="12"/>
      <c r="AT5" s="8"/>
      <c r="AU5" s="8"/>
      <c r="AV5" s="8"/>
      <c r="AW5" s="13"/>
      <c r="AX5" s="13"/>
      <c r="AY5" s="12"/>
      <c r="AZ5" s="13"/>
      <c r="BA5" s="12"/>
      <c r="BB5" s="8"/>
      <c r="BC5" s="8"/>
      <c r="BD5" s="8"/>
      <c r="BE5" s="13"/>
      <c r="BF5" s="13"/>
      <c r="BG5" s="12"/>
      <c r="BH5" s="13"/>
      <c r="BI5" s="12"/>
      <c r="BJ5" s="8"/>
      <c r="BK5" s="8"/>
      <c r="BL5" s="8"/>
      <c r="BM5" s="13"/>
      <c r="BN5" s="13"/>
      <c r="BO5" s="12"/>
      <c r="BP5" s="13"/>
      <c r="BQ5" s="12"/>
      <c r="BR5" s="8"/>
      <c r="BS5" s="8"/>
      <c r="BT5" s="8"/>
      <c r="BU5" s="13"/>
      <c r="BV5" s="13"/>
      <c r="BW5" s="12"/>
      <c r="BX5" s="13"/>
      <c r="BY5" s="12"/>
      <c r="BZ5" s="8"/>
      <c r="CA5" s="8"/>
      <c r="CB5" s="8"/>
      <c r="CC5" s="13"/>
      <c r="CD5" s="13"/>
      <c r="CE5" s="12"/>
      <c r="CF5" s="13"/>
      <c r="CG5" s="12"/>
      <c r="CH5" s="8"/>
      <c r="CI5" s="8"/>
      <c r="CJ5" s="8"/>
      <c r="CK5" s="13"/>
      <c r="CL5" s="13"/>
      <c r="CM5" s="12"/>
      <c r="CN5" s="13"/>
      <c r="CO5" s="12"/>
      <c r="CP5" s="8"/>
      <c r="CQ5" s="8"/>
      <c r="CR5" s="8"/>
      <c r="CS5" s="13"/>
      <c r="CT5" s="13"/>
      <c r="CU5" s="12"/>
      <c r="CV5" s="13"/>
      <c r="CW5" s="12"/>
      <c r="CX5" s="8"/>
      <c r="CY5" s="8"/>
      <c r="CZ5" s="8"/>
      <c r="DA5" s="13"/>
      <c r="DB5" s="13"/>
      <c r="DC5" s="12"/>
      <c r="DD5" s="13"/>
      <c r="DE5" s="12"/>
      <c r="DF5" s="8"/>
      <c r="DG5" s="8"/>
      <c r="DH5" s="8"/>
      <c r="DI5" s="13"/>
      <c r="DJ5" s="13"/>
      <c r="DK5" s="12"/>
      <c r="DL5" s="13"/>
      <c r="DM5" s="12"/>
      <c r="DN5" s="8"/>
      <c r="DO5" s="8"/>
      <c r="DP5" s="8"/>
      <c r="DQ5" s="13"/>
      <c r="DR5" s="13"/>
      <c r="DS5" s="12"/>
      <c r="DT5" s="13"/>
      <c r="DU5" s="12"/>
      <c r="DV5" s="8"/>
      <c r="DW5" s="8"/>
      <c r="DX5" s="8"/>
      <c r="DY5" s="13"/>
      <c r="DZ5" s="13"/>
      <c r="EA5" s="12"/>
      <c r="EB5" s="13"/>
      <c r="EC5" s="12"/>
      <c r="ED5" s="8"/>
      <c r="EE5" s="8"/>
      <c r="EF5" s="8"/>
      <c r="EG5" s="13"/>
      <c r="EH5" s="13"/>
      <c r="EI5" s="12"/>
      <c r="EJ5" s="13"/>
      <c r="EK5" s="12"/>
      <c r="EL5" s="8"/>
      <c r="EM5" s="8"/>
      <c r="EN5" s="8"/>
      <c r="EO5" s="13"/>
      <c r="EP5" s="13"/>
      <c r="EQ5" s="12"/>
      <c r="ER5" s="13"/>
      <c r="ES5" s="12"/>
      <c r="ET5" s="8"/>
      <c r="EU5" s="8"/>
      <c r="EV5" s="8"/>
      <c r="EW5" s="13"/>
      <c r="EX5" s="13"/>
      <c r="EY5" s="12"/>
      <c r="EZ5" s="13"/>
      <c r="FA5" s="12"/>
      <c r="FB5" s="8"/>
      <c r="FC5" s="8"/>
      <c r="FD5" s="8"/>
      <c r="FE5" s="13"/>
      <c r="FF5" s="13"/>
      <c r="FG5" s="12"/>
      <c r="FH5" s="13"/>
      <c r="FI5" s="12"/>
      <c r="FJ5" s="8"/>
      <c r="FK5" s="8"/>
      <c r="FL5" s="8"/>
      <c r="FM5" s="13"/>
      <c r="FN5" s="13"/>
      <c r="FO5" s="12"/>
      <c r="FP5" s="13"/>
      <c r="FQ5" s="12"/>
      <c r="FR5" s="8"/>
      <c r="FS5" s="8"/>
      <c r="FT5" s="8"/>
      <c r="FU5" s="13"/>
      <c r="FV5" s="13"/>
      <c r="FW5" s="12"/>
      <c r="FX5" s="13"/>
      <c r="FY5" s="12"/>
      <c r="FZ5" s="8"/>
      <c r="GA5" s="8"/>
      <c r="GB5" s="8"/>
      <c r="GC5" s="13"/>
      <c r="GD5" s="13"/>
      <c r="GE5" s="12"/>
      <c r="GF5" s="13"/>
      <c r="GG5" s="12"/>
      <c r="GH5" s="8"/>
      <c r="GI5" s="8"/>
      <c r="GJ5" s="8"/>
      <c r="GK5" s="13"/>
      <c r="GL5" s="13"/>
      <c r="GM5" s="12"/>
      <c r="GN5" s="13"/>
      <c r="GO5" s="12"/>
      <c r="GP5" s="8"/>
      <c r="GQ5" s="8"/>
      <c r="GR5" s="8"/>
      <c r="GS5" s="13"/>
      <c r="GT5" s="13"/>
      <c r="GU5" s="12"/>
      <c r="GV5" s="13"/>
      <c r="GW5" s="12"/>
      <c r="GX5" s="8"/>
      <c r="GY5" s="8"/>
      <c r="GZ5" s="8"/>
      <c r="HA5" s="13"/>
      <c r="HB5" s="13"/>
      <c r="HC5" s="12"/>
      <c r="HD5" s="13"/>
      <c r="HE5" s="12"/>
      <c r="HF5" s="8"/>
      <c r="HG5" s="8"/>
      <c r="HH5" s="8"/>
      <c r="HI5" s="13"/>
      <c r="HJ5" s="13"/>
      <c r="HK5" s="12"/>
      <c r="HL5" s="13"/>
      <c r="HM5" s="12"/>
      <c r="HN5" s="8"/>
      <c r="HO5" s="8"/>
      <c r="HP5" s="8"/>
      <c r="HQ5" s="13"/>
      <c r="HR5" s="13"/>
      <c r="HS5" s="12"/>
      <c r="HT5" s="13"/>
      <c r="HU5" s="12"/>
      <c r="HV5" s="8"/>
      <c r="HW5" s="8"/>
      <c r="HX5" s="8"/>
      <c r="HY5" s="13"/>
      <c r="HZ5" s="13"/>
      <c r="IA5" s="12"/>
      <c r="IB5" s="13"/>
      <c r="IC5" s="12"/>
      <c r="ID5" s="8"/>
      <c r="IE5" s="8"/>
      <c r="IF5" s="8"/>
      <c r="IG5" s="13"/>
      <c r="IH5" s="13"/>
      <c r="II5" s="12"/>
      <c r="IJ5" s="13"/>
      <c r="IK5" s="12"/>
      <c r="IL5" s="8"/>
      <c r="IM5" s="8"/>
      <c r="IN5" s="8"/>
      <c r="IO5" s="13"/>
      <c r="IP5" s="13"/>
      <c r="IQ5" s="12"/>
      <c r="IR5" s="13"/>
      <c r="IS5" s="12"/>
      <c r="IT5" s="8"/>
      <c r="IU5" s="8"/>
    </row>
    <row r="6" spans="1:255" ht="30">
      <c r="A6" s="22">
        <f>RANK(M6,$M$3:$M$25)</f>
        <v>4</v>
      </c>
      <c r="B6" s="21">
        <v>14</v>
      </c>
      <c r="C6" s="21" t="str">
        <f>VLOOKUP(B6,[1]A!$A:$C,2,0)</f>
        <v>Jan Vermak</v>
      </c>
      <c r="D6" s="23" t="str">
        <f>VLOOKUP(B6,[1]A!$A:$C,3,0)</f>
        <v>4 přístav J. Nerudy, Želvy</v>
      </c>
      <c r="E6" s="18">
        <v>12</v>
      </c>
      <c r="F6" s="18">
        <v>0</v>
      </c>
      <c r="G6" s="18">
        <v>4</v>
      </c>
      <c r="H6" s="19">
        <v>10</v>
      </c>
      <c r="I6" s="28">
        <v>8</v>
      </c>
      <c r="J6" s="28">
        <v>7</v>
      </c>
      <c r="K6" s="28">
        <v>10</v>
      </c>
      <c r="L6" s="28">
        <v>3</v>
      </c>
      <c r="M6" s="17">
        <f>SUM(E6:L6)</f>
        <v>54</v>
      </c>
      <c r="N6" s="16">
        <f>TIME(0,R6,S6)</f>
        <v>2.3611111111111111E-3</v>
      </c>
      <c r="O6" s="1">
        <f>$M$3-M6</f>
        <v>4</v>
      </c>
      <c r="P6" s="1">
        <f>$O$1/(MAX($M$3:$M$25)-MIN($M$3:$M$25))*60*(MAX($M$3:$M$25)-$M6)</f>
        <v>204.44444444444446</v>
      </c>
      <c r="Q6" s="15">
        <f>P6/60</f>
        <v>3.4074074074074074</v>
      </c>
      <c r="R6" s="14">
        <f>FLOOR(Q6,1)</f>
        <v>3</v>
      </c>
      <c r="S6" s="15">
        <f>(Q6-R6)*60</f>
        <v>24.444444444444446</v>
      </c>
      <c r="T6" s="14"/>
      <c r="U6" s="12"/>
      <c r="V6" s="8"/>
      <c r="W6" s="8"/>
      <c r="X6" s="8"/>
      <c r="Y6" s="13"/>
      <c r="Z6" s="13"/>
      <c r="AA6" s="12"/>
      <c r="AB6" s="13"/>
      <c r="AC6" s="12"/>
      <c r="AD6" s="8"/>
      <c r="AE6" s="8"/>
      <c r="AF6" s="8"/>
      <c r="AG6" s="13"/>
      <c r="AH6" s="13"/>
      <c r="AI6" s="12"/>
      <c r="AJ6" s="13"/>
      <c r="AK6" s="12"/>
      <c r="AL6" s="8"/>
      <c r="AM6" s="8"/>
      <c r="AN6" s="8"/>
      <c r="AO6" s="13"/>
      <c r="AP6" s="13"/>
      <c r="AQ6" s="12"/>
      <c r="AR6" s="13"/>
      <c r="AS6" s="12"/>
      <c r="AT6" s="8"/>
      <c r="AU6" s="8"/>
      <c r="AV6" s="8"/>
      <c r="AW6" s="13"/>
      <c r="AX6" s="13"/>
      <c r="AY6" s="12"/>
      <c r="AZ6" s="13"/>
      <c r="BA6" s="12"/>
      <c r="BB6" s="8"/>
      <c r="BC6" s="8"/>
      <c r="BD6" s="8"/>
      <c r="BE6" s="13"/>
      <c r="BF6" s="13"/>
      <c r="BG6" s="12"/>
      <c r="BH6" s="13"/>
      <c r="BI6" s="12"/>
      <c r="BJ6" s="8"/>
      <c r="BK6" s="8"/>
      <c r="BL6" s="8"/>
      <c r="BM6" s="13"/>
      <c r="BN6" s="13"/>
      <c r="BO6" s="12"/>
      <c r="BP6" s="13"/>
      <c r="BQ6" s="12"/>
      <c r="BR6" s="8"/>
      <c r="BS6" s="8"/>
      <c r="BT6" s="8"/>
      <c r="BU6" s="13"/>
      <c r="BV6" s="13"/>
      <c r="BW6" s="12"/>
      <c r="BX6" s="13"/>
      <c r="BY6" s="12"/>
      <c r="BZ6" s="8"/>
      <c r="CA6" s="8"/>
      <c r="CB6" s="8"/>
      <c r="CC6" s="13"/>
      <c r="CD6" s="13"/>
      <c r="CE6" s="12"/>
      <c r="CF6" s="13"/>
      <c r="CG6" s="12"/>
      <c r="CH6" s="8"/>
      <c r="CI6" s="8"/>
      <c r="CJ6" s="8"/>
      <c r="CK6" s="13"/>
      <c r="CL6" s="13"/>
      <c r="CM6" s="12"/>
      <c r="CN6" s="13"/>
      <c r="CO6" s="12"/>
      <c r="CP6" s="8"/>
      <c r="CQ6" s="8"/>
      <c r="CR6" s="8"/>
      <c r="CS6" s="13"/>
      <c r="CT6" s="13"/>
      <c r="CU6" s="12"/>
      <c r="CV6" s="13"/>
      <c r="CW6" s="12"/>
      <c r="CX6" s="8"/>
      <c r="CY6" s="8"/>
      <c r="CZ6" s="8"/>
      <c r="DA6" s="13"/>
      <c r="DB6" s="13"/>
      <c r="DC6" s="12"/>
      <c r="DD6" s="13"/>
      <c r="DE6" s="12"/>
      <c r="DF6" s="8"/>
      <c r="DG6" s="8"/>
      <c r="DH6" s="8"/>
      <c r="DI6" s="13"/>
      <c r="DJ6" s="13"/>
      <c r="DK6" s="12"/>
      <c r="DL6" s="13"/>
      <c r="DM6" s="12"/>
      <c r="DN6" s="8"/>
      <c r="DO6" s="8"/>
      <c r="DP6" s="8"/>
      <c r="DQ6" s="13"/>
      <c r="DR6" s="13"/>
      <c r="DS6" s="12"/>
      <c r="DT6" s="13"/>
      <c r="DU6" s="12"/>
      <c r="DV6" s="8"/>
      <c r="DW6" s="8"/>
      <c r="DX6" s="8"/>
      <c r="DY6" s="13"/>
      <c r="DZ6" s="13"/>
      <c r="EA6" s="12"/>
      <c r="EB6" s="13"/>
      <c r="EC6" s="12"/>
      <c r="ED6" s="8"/>
      <c r="EE6" s="8"/>
      <c r="EF6" s="8"/>
      <c r="EG6" s="13"/>
      <c r="EH6" s="13"/>
      <c r="EI6" s="12"/>
      <c r="EJ6" s="13"/>
      <c r="EK6" s="12"/>
      <c r="EL6" s="8"/>
      <c r="EM6" s="8"/>
      <c r="EN6" s="8"/>
      <c r="EO6" s="13"/>
      <c r="EP6" s="13"/>
      <c r="EQ6" s="12"/>
      <c r="ER6" s="13"/>
      <c r="ES6" s="12"/>
      <c r="ET6" s="8"/>
      <c r="EU6" s="8"/>
      <c r="EV6" s="8"/>
      <c r="EW6" s="13"/>
      <c r="EX6" s="13"/>
      <c r="EY6" s="12"/>
      <c r="EZ6" s="13"/>
      <c r="FA6" s="12"/>
      <c r="FB6" s="8"/>
      <c r="FC6" s="8"/>
      <c r="FD6" s="8"/>
      <c r="FE6" s="13"/>
      <c r="FF6" s="13"/>
      <c r="FG6" s="12"/>
      <c r="FH6" s="13"/>
      <c r="FI6" s="12"/>
      <c r="FJ6" s="8"/>
      <c r="FK6" s="8"/>
      <c r="FL6" s="8"/>
      <c r="FM6" s="13"/>
      <c r="FN6" s="13"/>
      <c r="FO6" s="12"/>
      <c r="FP6" s="13"/>
      <c r="FQ6" s="12"/>
      <c r="FR6" s="8"/>
      <c r="FS6" s="8"/>
      <c r="FT6" s="8"/>
      <c r="FU6" s="13"/>
      <c r="FV6" s="13"/>
      <c r="FW6" s="12"/>
      <c r="FX6" s="13"/>
      <c r="FY6" s="12"/>
      <c r="FZ6" s="8"/>
      <c r="GA6" s="8"/>
      <c r="GB6" s="8"/>
      <c r="GC6" s="13"/>
      <c r="GD6" s="13"/>
      <c r="GE6" s="12"/>
      <c r="GF6" s="13"/>
      <c r="GG6" s="12"/>
      <c r="GH6" s="8"/>
      <c r="GI6" s="8"/>
      <c r="GJ6" s="8"/>
      <c r="GK6" s="13"/>
      <c r="GL6" s="13"/>
      <c r="GM6" s="12"/>
      <c r="GN6" s="13"/>
      <c r="GO6" s="12"/>
      <c r="GP6" s="8"/>
      <c r="GQ6" s="8"/>
      <c r="GR6" s="8"/>
      <c r="GS6" s="13"/>
      <c r="GT6" s="13"/>
      <c r="GU6" s="12"/>
      <c r="GV6" s="13"/>
      <c r="GW6" s="12"/>
      <c r="GX6" s="8"/>
      <c r="GY6" s="8"/>
      <c r="GZ6" s="8"/>
      <c r="HA6" s="13"/>
      <c r="HB6" s="13"/>
      <c r="HC6" s="12"/>
      <c r="HD6" s="13"/>
      <c r="HE6" s="12"/>
      <c r="HF6" s="8"/>
      <c r="HG6" s="8"/>
      <c r="HH6" s="8"/>
      <c r="HI6" s="13"/>
      <c r="HJ6" s="13"/>
      <c r="HK6" s="12"/>
      <c r="HL6" s="13"/>
      <c r="HM6" s="12"/>
      <c r="HN6" s="8"/>
      <c r="HO6" s="8"/>
      <c r="HP6" s="8"/>
      <c r="HQ6" s="13"/>
      <c r="HR6" s="13"/>
      <c r="HS6" s="12"/>
      <c r="HT6" s="13"/>
      <c r="HU6" s="12"/>
      <c r="HV6" s="8"/>
      <c r="HW6" s="8"/>
      <c r="HX6" s="8"/>
      <c r="HY6" s="13"/>
      <c r="HZ6" s="13"/>
      <c r="IA6" s="12"/>
      <c r="IB6" s="13"/>
      <c r="IC6" s="12"/>
      <c r="ID6" s="8"/>
      <c r="IE6" s="8"/>
      <c r="IF6" s="8"/>
      <c r="IG6" s="13"/>
      <c r="IH6" s="13"/>
      <c r="II6" s="12"/>
      <c r="IJ6" s="13"/>
      <c r="IK6" s="12"/>
      <c r="IL6" s="8"/>
      <c r="IM6" s="8"/>
      <c r="IN6" s="8"/>
      <c r="IO6" s="13"/>
      <c r="IP6" s="13"/>
      <c r="IQ6" s="12"/>
      <c r="IR6" s="13"/>
      <c r="IS6" s="12"/>
      <c r="IT6" s="8"/>
      <c r="IU6" s="8"/>
    </row>
    <row r="7" spans="1:255" ht="30">
      <c r="A7" s="22">
        <f>RANK(M7,$M$3:$M$25)</f>
        <v>4</v>
      </c>
      <c r="B7" s="21">
        <v>15</v>
      </c>
      <c r="C7" s="21" t="str">
        <f>VLOOKUP(B7,[1]A!$A:$C,2,0)</f>
        <v>Albatrosové</v>
      </c>
      <c r="D7" s="23" t="str">
        <f>VLOOKUP(B7,[1]A!$A:$C,3,0)</f>
        <v>4. PVS Albatrosové</v>
      </c>
      <c r="E7" s="18">
        <v>12</v>
      </c>
      <c r="F7" s="18">
        <v>2</v>
      </c>
      <c r="G7" s="18">
        <v>4</v>
      </c>
      <c r="H7" s="19">
        <v>12</v>
      </c>
      <c r="I7" s="28">
        <v>4</v>
      </c>
      <c r="J7" s="28">
        <v>9</v>
      </c>
      <c r="K7" s="28">
        <v>6</v>
      </c>
      <c r="L7" s="28">
        <v>5</v>
      </c>
      <c r="M7" s="17">
        <f>SUM(E7:L7)</f>
        <v>54</v>
      </c>
      <c r="N7" s="16">
        <f>TIME(0,R7,S7)</f>
        <v>2.3611111111111111E-3</v>
      </c>
      <c r="O7" s="1">
        <f>$M$3-M7</f>
        <v>4</v>
      </c>
      <c r="P7" s="1">
        <f>$O$1/(MAX($M$3:$M$25)-MIN($M$3:$M$25))*60*(MAX($M$3:$M$25)-$M7)</f>
        <v>204.44444444444446</v>
      </c>
      <c r="Q7" s="15">
        <f>P7/60</f>
        <v>3.4074074074074074</v>
      </c>
      <c r="R7" s="14">
        <f>FLOOR(Q7,1)</f>
        <v>3</v>
      </c>
      <c r="S7" s="15">
        <f>(Q7-R7)*60</f>
        <v>24.444444444444446</v>
      </c>
      <c r="T7" s="14"/>
    </row>
    <row r="8" spans="1:255" ht="30">
      <c r="A8" s="22">
        <f>RANK(M8,$M$3:$M$25)</f>
        <v>4</v>
      </c>
      <c r="B8" s="21">
        <v>19</v>
      </c>
      <c r="C8" s="21" t="str">
        <f>VLOOKUP(B8,[1]A!$A:$C,2,0)</f>
        <v>Kopretinky</v>
      </c>
      <c r="D8" s="20" t="str">
        <f>VLOOKUP(B8,[1]A!$A:$C,3,0)</f>
        <v>Lvíčata</v>
      </c>
      <c r="E8" s="18">
        <v>6</v>
      </c>
      <c r="F8" s="18">
        <v>2</v>
      </c>
      <c r="G8" s="18">
        <v>8</v>
      </c>
      <c r="H8" s="19">
        <v>10</v>
      </c>
      <c r="I8" s="28">
        <v>2</v>
      </c>
      <c r="J8" s="28">
        <v>10</v>
      </c>
      <c r="K8" s="28">
        <v>10</v>
      </c>
      <c r="L8" s="28">
        <v>6</v>
      </c>
      <c r="M8" s="17">
        <f>SUM(E8:L8)</f>
        <v>54</v>
      </c>
      <c r="N8" s="16">
        <f>TIME(0,R8,S8)</f>
        <v>2.3611111111111111E-3</v>
      </c>
      <c r="O8" s="1">
        <f>$M$3-M8</f>
        <v>4</v>
      </c>
      <c r="P8" s="1">
        <f>$O$1/(MAX($M$3:$M$25)-MIN($M$3:$M$25))*60*(MAX($M$3:$M$25)-$M8)</f>
        <v>204.44444444444446</v>
      </c>
      <c r="Q8" s="15">
        <f>P8/60</f>
        <v>3.4074074074074074</v>
      </c>
      <c r="R8" s="14">
        <f>FLOOR(Q8,1)</f>
        <v>3</v>
      </c>
      <c r="S8" s="15">
        <f>(Q8-R8)*60</f>
        <v>24.444444444444446</v>
      </c>
      <c r="T8" s="14"/>
      <c r="U8" s="12"/>
      <c r="V8" s="8"/>
      <c r="W8" s="8"/>
      <c r="X8" s="8"/>
      <c r="Y8" s="13"/>
      <c r="Z8" s="13"/>
      <c r="AA8" s="12"/>
      <c r="AB8" s="13"/>
      <c r="AC8" s="12"/>
      <c r="AD8" s="8"/>
      <c r="AE8" s="8"/>
      <c r="AF8" s="8"/>
      <c r="AG8" s="13"/>
      <c r="AH8" s="13"/>
      <c r="AI8" s="12"/>
      <c r="AJ8" s="13"/>
      <c r="AK8" s="12"/>
      <c r="AL8" s="8"/>
      <c r="AM8" s="8"/>
      <c r="AN8" s="8"/>
      <c r="AO8" s="13"/>
      <c r="AP8" s="13"/>
      <c r="AQ8" s="12"/>
      <c r="AR8" s="13"/>
      <c r="AS8" s="12"/>
      <c r="AT8" s="8"/>
      <c r="AU8" s="8"/>
      <c r="AV8" s="8"/>
      <c r="AW8" s="13"/>
      <c r="AX8" s="13"/>
      <c r="AY8" s="12"/>
      <c r="AZ8" s="13"/>
      <c r="BA8" s="12"/>
      <c r="BB8" s="8"/>
      <c r="BC8" s="8"/>
      <c r="BD8" s="8"/>
      <c r="BE8" s="13"/>
      <c r="BF8" s="13"/>
      <c r="BG8" s="12"/>
      <c r="BH8" s="13"/>
      <c r="BI8" s="12"/>
      <c r="BJ8" s="8"/>
      <c r="BK8" s="8"/>
      <c r="BL8" s="8"/>
      <c r="BM8" s="13"/>
      <c r="BN8" s="13"/>
      <c r="BO8" s="12"/>
      <c r="BP8" s="13"/>
      <c r="BQ8" s="12"/>
      <c r="BR8" s="8"/>
      <c r="BS8" s="8"/>
      <c r="BT8" s="8"/>
      <c r="BU8" s="13"/>
      <c r="BV8" s="13"/>
      <c r="BW8" s="12"/>
      <c r="BX8" s="13"/>
      <c r="BY8" s="12"/>
      <c r="BZ8" s="8"/>
      <c r="CA8" s="8"/>
      <c r="CB8" s="8"/>
      <c r="CC8" s="13"/>
      <c r="CD8" s="13"/>
      <c r="CE8" s="12"/>
      <c r="CF8" s="13"/>
      <c r="CG8" s="12"/>
      <c r="CH8" s="8"/>
      <c r="CI8" s="8"/>
      <c r="CJ8" s="8"/>
      <c r="CK8" s="13"/>
      <c r="CL8" s="13"/>
      <c r="CM8" s="12"/>
      <c r="CN8" s="13"/>
      <c r="CO8" s="12"/>
      <c r="CP8" s="8"/>
      <c r="CQ8" s="8"/>
      <c r="CR8" s="8"/>
      <c r="CS8" s="13"/>
      <c r="CT8" s="13"/>
      <c r="CU8" s="12"/>
      <c r="CV8" s="13"/>
      <c r="CW8" s="12"/>
      <c r="CX8" s="8"/>
      <c r="CY8" s="8"/>
      <c r="CZ8" s="8"/>
      <c r="DA8" s="13"/>
      <c r="DB8" s="13"/>
      <c r="DC8" s="12"/>
      <c r="DD8" s="13"/>
      <c r="DE8" s="12"/>
      <c r="DF8" s="8"/>
      <c r="DG8" s="8"/>
      <c r="DH8" s="8"/>
      <c r="DI8" s="13"/>
      <c r="DJ8" s="13"/>
      <c r="DK8" s="12"/>
      <c r="DL8" s="13"/>
      <c r="DM8" s="12"/>
      <c r="DN8" s="8"/>
      <c r="DO8" s="8"/>
      <c r="DP8" s="8"/>
      <c r="DQ8" s="13"/>
      <c r="DR8" s="13"/>
      <c r="DS8" s="12"/>
      <c r="DT8" s="13"/>
      <c r="DU8" s="12"/>
      <c r="DV8" s="8"/>
      <c r="DW8" s="8"/>
      <c r="DX8" s="8"/>
      <c r="DY8" s="13"/>
      <c r="DZ8" s="13"/>
      <c r="EA8" s="12"/>
      <c r="EB8" s="13"/>
      <c r="EC8" s="12"/>
      <c r="ED8" s="8"/>
      <c r="EE8" s="8"/>
      <c r="EF8" s="8"/>
      <c r="EG8" s="13"/>
      <c r="EH8" s="13"/>
      <c r="EI8" s="12"/>
      <c r="EJ8" s="13"/>
      <c r="EK8" s="12"/>
      <c r="EL8" s="8"/>
      <c r="EM8" s="8"/>
      <c r="EN8" s="8"/>
      <c r="EO8" s="13"/>
      <c r="EP8" s="13"/>
      <c r="EQ8" s="12"/>
      <c r="ER8" s="13"/>
      <c r="ES8" s="12"/>
      <c r="ET8" s="8"/>
      <c r="EU8" s="8"/>
      <c r="EV8" s="8"/>
      <c r="EW8" s="13"/>
      <c r="EX8" s="13"/>
      <c r="EY8" s="12"/>
      <c r="EZ8" s="13"/>
      <c r="FA8" s="12"/>
      <c r="FB8" s="8"/>
      <c r="FC8" s="8"/>
      <c r="FD8" s="8"/>
      <c r="FE8" s="13"/>
      <c r="FF8" s="13"/>
      <c r="FG8" s="12"/>
      <c r="FH8" s="13"/>
      <c r="FI8" s="12"/>
      <c r="FJ8" s="8"/>
      <c r="FK8" s="8"/>
      <c r="FL8" s="8"/>
      <c r="FM8" s="13"/>
      <c r="FN8" s="13"/>
      <c r="FO8" s="12"/>
      <c r="FP8" s="13"/>
      <c r="FQ8" s="12"/>
      <c r="FR8" s="8"/>
      <c r="FS8" s="8"/>
      <c r="FT8" s="8"/>
      <c r="FU8" s="13"/>
      <c r="FV8" s="13"/>
      <c r="FW8" s="12"/>
      <c r="FX8" s="13"/>
      <c r="FY8" s="12"/>
      <c r="FZ8" s="8"/>
      <c r="GA8" s="8"/>
      <c r="GB8" s="8"/>
      <c r="GC8" s="13"/>
      <c r="GD8" s="13"/>
      <c r="GE8" s="12"/>
      <c r="GF8" s="13"/>
      <c r="GG8" s="12"/>
      <c r="GH8" s="8"/>
      <c r="GI8" s="8"/>
      <c r="GJ8" s="8"/>
      <c r="GK8" s="13"/>
      <c r="GL8" s="13"/>
      <c r="GM8" s="12"/>
      <c r="GN8" s="13"/>
      <c r="GO8" s="12"/>
      <c r="GP8" s="8"/>
      <c r="GQ8" s="8"/>
      <c r="GR8" s="8"/>
      <c r="GS8" s="13"/>
      <c r="GT8" s="13"/>
      <c r="GU8" s="12"/>
      <c r="GV8" s="13"/>
      <c r="GW8" s="12"/>
      <c r="GX8" s="8"/>
      <c r="GY8" s="8"/>
      <c r="GZ8" s="8"/>
      <c r="HA8" s="13"/>
      <c r="HB8" s="13"/>
      <c r="HC8" s="12"/>
      <c r="HD8" s="13"/>
      <c r="HE8" s="12"/>
      <c r="HF8" s="8"/>
      <c r="HG8" s="8"/>
      <c r="HH8" s="8"/>
      <c r="HI8" s="13"/>
      <c r="HJ8" s="13"/>
      <c r="HK8" s="12"/>
      <c r="HL8" s="13"/>
      <c r="HM8" s="12"/>
      <c r="HN8" s="8"/>
      <c r="HO8" s="8"/>
      <c r="HP8" s="8"/>
      <c r="HQ8" s="13"/>
      <c r="HR8" s="13"/>
      <c r="HS8" s="12"/>
      <c r="HT8" s="13"/>
      <c r="HU8" s="12"/>
      <c r="HV8" s="8"/>
      <c r="HW8" s="8"/>
      <c r="HX8" s="8"/>
      <c r="HY8" s="13"/>
      <c r="HZ8" s="13"/>
      <c r="IA8" s="12"/>
      <c r="IB8" s="13"/>
      <c r="IC8" s="12"/>
      <c r="ID8" s="8"/>
      <c r="IE8" s="8"/>
      <c r="IF8" s="8"/>
      <c r="IG8" s="13"/>
      <c r="IH8" s="13"/>
      <c r="II8" s="12"/>
      <c r="IJ8" s="13"/>
      <c r="IK8" s="12"/>
      <c r="IL8" s="8"/>
      <c r="IM8" s="8"/>
      <c r="IN8" s="8"/>
      <c r="IO8" s="13"/>
      <c r="IP8" s="13"/>
      <c r="IQ8" s="12"/>
      <c r="IR8" s="13"/>
      <c r="IS8" s="12"/>
      <c r="IT8" s="8"/>
      <c r="IU8" s="8"/>
    </row>
    <row r="9" spans="1:255" ht="30">
      <c r="A9" s="22">
        <f>RANK(M9,$M$3:$M$25)</f>
        <v>7</v>
      </c>
      <c r="B9" s="21">
        <v>12</v>
      </c>
      <c r="C9" s="21" t="str">
        <f>VLOOKUP(B9,[1]A!$A:$C,2,0)</f>
        <v>Žraloci</v>
      </c>
      <c r="D9" s="20" t="str">
        <f>VLOOKUP(B9,[1]A!$A:$C,3,0)</f>
        <v>VTO Neptun</v>
      </c>
      <c r="E9" s="18">
        <v>10</v>
      </c>
      <c r="F9" s="18">
        <v>2</v>
      </c>
      <c r="G9" s="18">
        <v>4</v>
      </c>
      <c r="H9" s="19">
        <v>12</v>
      </c>
      <c r="I9" s="28">
        <v>12</v>
      </c>
      <c r="J9" s="28">
        <v>5</v>
      </c>
      <c r="K9" s="28">
        <v>4</v>
      </c>
      <c r="L9" s="28">
        <v>3</v>
      </c>
      <c r="M9" s="17">
        <f>SUM(E9:L9)</f>
        <v>52</v>
      </c>
      <c r="N9" s="16">
        <f>TIME(0,R9,S9)</f>
        <v>3.5416666666666665E-3</v>
      </c>
      <c r="O9" s="1">
        <f>$M$3-M9</f>
        <v>6</v>
      </c>
      <c r="P9" s="1">
        <f>$O$1/(MAX($M$3:$M$25)-MIN($M$3:$M$25))*60*(MAX($M$3:$M$25)-$M9)</f>
        <v>306.66666666666669</v>
      </c>
      <c r="Q9" s="15">
        <f>P9/60</f>
        <v>5.1111111111111116</v>
      </c>
      <c r="R9" s="14">
        <f>FLOOR(Q9,1)</f>
        <v>5</v>
      </c>
      <c r="S9" s="15">
        <f>(Q9-R9)*60</f>
        <v>6.6666666666666963</v>
      </c>
      <c r="T9" s="14"/>
    </row>
    <row r="10" spans="1:255" ht="30">
      <c r="A10" s="22">
        <f>RANK(M10,$M$3:$M$25)</f>
        <v>7</v>
      </c>
      <c r="B10" s="21">
        <v>13</v>
      </c>
      <c r="C10" s="21" t="str">
        <f>VLOOKUP(B10,[1]A!$A:$C,2,0)</f>
        <v>Rackové A</v>
      </c>
      <c r="D10" s="20" t="str">
        <f>VLOOKUP(B10,[1]A!$A:$C,3,0)</f>
        <v>4. PVS Praha</v>
      </c>
      <c r="E10" s="18">
        <v>12</v>
      </c>
      <c r="F10" s="18">
        <v>6</v>
      </c>
      <c r="G10" s="18">
        <v>4</v>
      </c>
      <c r="H10" s="19">
        <v>12</v>
      </c>
      <c r="I10" s="28">
        <v>4</v>
      </c>
      <c r="J10" s="28">
        <v>5</v>
      </c>
      <c r="K10" s="28">
        <v>4</v>
      </c>
      <c r="L10" s="28">
        <v>5</v>
      </c>
      <c r="M10" s="17">
        <f>SUM(E10:L10)</f>
        <v>52</v>
      </c>
      <c r="N10" s="16">
        <f>TIME(0,R10,S10)</f>
        <v>3.5416666666666665E-3</v>
      </c>
      <c r="O10" s="1">
        <f>$M$3-M10</f>
        <v>6</v>
      </c>
      <c r="P10" s="1">
        <f>$O$1/(MAX($M$3:$M$25)-MIN($M$3:$M$25))*60*(MAX($M$3:$M$25)-$M10)</f>
        <v>306.66666666666669</v>
      </c>
      <c r="Q10" s="15">
        <f>P10/60</f>
        <v>5.1111111111111116</v>
      </c>
      <c r="R10" s="14">
        <f>FLOOR(Q10,1)</f>
        <v>5</v>
      </c>
      <c r="S10" s="15">
        <f>(Q10-R10)*60</f>
        <v>6.6666666666666963</v>
      </c>
      <c r="T10" s="14"/>
      <c r="U10" s="12"/>
      <c r="V10" s="8"/>
      <c r="W10" s="8"/>
      <c r="X10" s="8"/>
      <c r="Y10" s="13"/>
      <c r="Z10" s="13"/>
      <c r="AA10" s="12"/>
      <c r="AB10" s="13"/>
      <c r="AC10" s="12"/>
      <c r="AD10" s="8"/>
      <c r="AE10" s="8"/>
      <c r="AF10" s="8"/>
      <c r="AG10" s="13"/>
      <c r="AH10" s="13"/>
      <c r="AI10" s="12"/>
      <c r="AJ10" s="13"/>
      <c r="AK10" s="12"/>
      <c r="AL10" s="8"/>
      <c r="AM10" s="8"/>
      <c r="AN10" s="8"/>
      <c r="AO10" s="13"/>
      <c r="AP10" s="13"/>
      <c r="AQ10" s="12"/>
      <c r="AR10" s="13"/>
      <c r="AS10" s="12"/>
      <c r="AT10" s="8"/>
      <c r="AU10" s="8"/>
      <c r="AV10" s="8"/>
      <c r="AW10" s="13"/>
      <c r="AX10" s="13"/>
      <c r="AY10" s="12"/>
      <c r="AZ10" s="13"/>
      <c r="BA10" s="12"/>
      <c r="BB10" s="8"/>
      <c r="BC10" s="8"/>
      <c r="BD10" s="8"/>
      <c r="BE10" s="13"/>
      <c r="BF10" s="13"/>
      <c r="BG10" s="12"/>
      <c r="BH10" s="13"/>
      <c r="BI10" s="12"/>
      <c r="BJ10" s="8"/>
      <c r="BK10" s="8"/>
      <c r="BL10" s="8"/>
      <c r="BM10" s="13"/>
      <c r="BN10" s="13"/>
      <c r="BO10" s="12"/>
      <c r="BP10" s="13"/>
      <c r="BQ10" s="12"/>
      <c r="BR10" s="8"/>
      <c r="BS10" s="8"/>
      <c r="BT10" s="8"/>
      <c r="BU10" s="13"/>
      <c r="BV10" s="13"/>
      <c r="BW10" s="12"/>
      <c r="BX10" s="13"/>
      <c r="BY10" s="12"/>
      <c r="BZ10" s="8"/>
      <c r="CA10" s="8"/>
      <c r="CB10" s="8"/>
      <c r="CC10" s="13"/>
      <c r="CD10" s="13"/>
      <c r="CE10" s="12"/>
      <c r="CF10" s="13"/>
      <c r="CG10" s="12"/>
      <c r="CH10" s="8"/>
      <c r="CI10" s="8"/>
      <c r="CJ10" s="8"/>
      <c r="CK10" s="13"/>
      <c r="CL10" s="13"/>
      <c r="CM10" s="12"/>
      <c r="CN10" s="13"/>
      <c r="CO10" s="12"/>
      <c r="CP10" s="8"/>
      <c r="CQ10" s="8"/>
      <c r="CR10" s="8"/>
      <c r="CS10" s="13"/>
      <c r="CT10" s="13"/>
      <c r="CU10" s="12"/>
      <c r="CV10" s="13"/>
      <c r="CW10" s="12"/>
      <c r="CX10" s="8"/>
      <c r="CY10" s="8"/>
      <c r="CZ10" s="8"/>
      <c r="DA10" s="13"/>
      <c r="DB10" s="13"/>
      <c r="DC10" s="12"/>
      <c r="DD10" s="13"/>
      <c r="DE10" s="12"/>
      <c r="DF10" s="8"/>
      <c r="DG10" s="8"/>
      <c r="DH10" s="8"/>
      <c r="DI10" s="13"/>
      <c r="DJ10" s="13"/>
      <c r="DK10" s="12"/>
      <c r="DL10" s="13"/>
      <c r="DM10" s="12"/>
      <c r="DN10" s="8"/>
      <c r="DO10" s="8"/>
      <c r="DP10" s="8"/>
      <c r="DQ10" s="13"/>
      <c r="DR10" s="13"/>
      <c r="DS10" s="12"/>
      <c r="DT10" s="13"/>
      <c r="DU10" s="12"/>
      <c r="DV10" s="8"/>
      <c r="DW10" s="8"/>
      <c r="DX10" s="8"/>
      <c r="DY10" s="13"/>
      <c r="DZ10" s="13"/>
      <c r="EA10" s="12"/>
      <c r="EB10" s="13"/>
      <c r="EC10" s="12"/>
      <c r="ED10" s="8"/>
      <c r="EE10" s="8"/>
      <c r="EF10" s="8"/>
      <c r="EG10" s="13"/>
      <c r="EH10" s="13"/>
      <c r="EI10" s="12"/>
      <c r="EJ10" s="13"/>
      <c r="EK10" s="12"/>
      <c r="EL10" s="8"/>
      <c r="EM10" s="8"/>
      <c r="EN10" s="8"/>
      <c r="EO10" s="13"/>
      <c r="EP10" s="13"/>
      <c r="EQ10" s="12"/>
      <c r="ER10" s="13"/>
      <c r="ES10" s="12"/>
      <c r="ET10" s="8"/>
      <c r="EU10" s="8"/>
      <c r="EV10" s="8"/>
      <c r="EW10" s="13"/>
      <c r="EX10" s="13"/>
      <c r="EY10" s="12"/>
      <c r="EZ10" s="13"/>
      <c r="FA10" s="12"/>
      <c r="FB10" s="8"/>
      <c r="FC10" s="8"/>
      <c r="FD10" s="8"/>
      <c r="FE10" s="13"/>
      <c r="FF10" s="13"/>
      <c r="FG10" s="12"/>
      <c r="FH10" s="13"/>
      <c r="FI10" s="12"/>
      <c r="FJ10" s="8"/>
      <c r="FK10" s="8"/>
      <c r="FL10" s="8"/>
      <c r="FM10" s="13"/>
      <c r="FN10" s="13"/>
      <c r="FO10" s="12"/>
      <c r="FP10" s="13"/>
      <c r="FQ10" s="12"/>
      <c r="FR10" s="8"/>
      <c r="FS10" s="8"/>
      <c r="FT10" s="8"/>
      <c r="FU10" s="13"/>
      <c r="FV10" s="13"/>
      <c r="FW10" s="12"/>
      <c r="FX10" s="13"/>
      <c r="FY10" s="12"/>
      <c r="FZ10" s="8"/>
      <c r="GA10" s="8"/>
      <c r="GB10" s="8"/>
      <c r="GC10" s="13"/>
      <c r="GD10" s="13"/>
      <c r="GE10" s="12"/>
      <c r="GF10" s="13"/>
      <c r="GG10" s="12"/>
      <c r="GH10" s="8"/>
      <c r="GI10" s="8"/>
      <c r="GJ10" s="8"/>
      <c r="GK10" s="13"/>
      <c r="GL10" s="13"/>
      <c r="GM10" s="12"/>
      <c r="GN10" s="13"/>
      <c r="GO10" s="12"/>
      <c r="GP10" s="8"/>
      <c r="GQ10" s="8"/>
      <c r="GR10" s="8"/>
      <c r="GS10" s="13"/>
      <c r="GT10" s="13"/>
      <c r="GU10" s="12"/>
      <c r="GV10" s="13"/>
      <c r="GW10" s="12"/>
      <c r="GX10" s="8"/>
      <c r="GY10" s="8"/>
      <c r="GZ10" s="8"/>
      <c r="HA10" s="13"/>
      <c r="HB10" s="13"/>
      <c r="HC10" s="12"/>
      <c r="HD10" s="13"/>
      <c r="HE10" s="12"/>
      <c r="HF10" s="8"/>
      <c r="HG10" s="8"/>
      <c r="HH10" s="8"/>
      <c r="HI10" s="13"/>
      <c r="HJ10" s="13"/>
      <c r="HK10" s="12"/>
      <c r="HL10" s="13"/>
      <c r="HM10" s="12"/>
      <c r="HN10" s="8"/>
      <c r="HO10" s="8"/>
      <c r="HP10" s="8"/>
      <c r="HQ10" s="13"/>
      <c r="HR10" s="13"/>
      <c r="HS10" s="12"/>
      <c r="HT10" s="13"/>
      <c r="HU10" s="12"/>
      <c r="HV10" s="8"/>
      <c r="HW10" s="8"/>
      <c r="HX10" s="8"/>
      <c r="HY10" s="13"/>
      <c r="HZ10" s="13"/>
      <c r="IA10" s="12"/>
      <c r="IB10" s="13"/>
      <c r="IC10" s="12"/>
      <c r="ID10" s="8"/>
      <c r="IE10" s="8"/>
      <c r="IF10" s="8"/>
      <c r="IG10" s="13"/>
      <c r="IH10" s="13"/>
      <c r="II10" s="12"/>
      <c r="IJ10" s="13"/>
      <c r="IK10" s="12"/>
      <c r="IL10" s="8"/>
      <c r="IM10" s="8"/>
      <c r="IN10" s="8"/>
      <c r="IO10" s="13"/>
      <c r="IP10" s="13"/>
      <c r="IQ10" s="12"/>
      <c r="IR10" s="13"/>
      <c r="IS10" s="12"/>
      <c r="IT10" s="8"/>
      <c r="IU10" s="8"/>
    </row>
    <row r="11" spans="1:255" ht="30">
      <c r="A11" s="22">
        <f>RANK(M11,$M$3:$M$25)</f>
        <v>9</v>
      </c>
      <c r="B11" s="21">
        <v>11</v>
      </c>
      <c r="C11" s="21" t="str">
        <f>VLOOKUP(B11,[1]A!$A:$C,2,0)</f>
        <v>Bílý Bobřík</v>
      </c>
      <c r="D11" s="23" t="str">
        <f>VLOOKUP(B11,[1]A!$A:$C,3,0)</f>
        <v>Junák-4.přístav, odd.Bobříci</v>
      </c>
      <c r="E11" s="18">
        <v>12</v>
      </c>
      <c r="F11" s="18">
        <v>2</v>
      </c>
      <c r="G11" s="18">
        <v>4</v>
      </c>
      <c r="H11" s="19">
        <v>12</v>
      </c>
      <c r="I11" s="28">
        <v>6</v>
      </c>
      <c r="J11" s="28">
        <v>6</v>
      </c>
      <c r="K11" s="28">
        <v>8</v>
      </c>
      <c r="L11" s="28">
        <v>0</v>
      </c>
      <c r="M11" s="17">
        <f>SUM(E11:L11)</f>
        <v>50</v>
      </c>
      <c r="N11" s="16">
        <f>TIME(0,R11,S11)</f>
        <v>4.7222222222222223E-3</v>
      </c>
      <c r="O11" s="1">
        <f>$M$3-M11</f>
        <v>8</v>
      </c>
      <c r="P11" s="1">
        <f>$O$1/(MAX($M$3:$M$25)-MIN($M$3:$M$25))*60*(MAX($M$3:$M$25)-$M11)</f>
        <v>408.88888888888891</v>
      </c>
      <c r="Q11" s="15">
        <f>P11/60</f>
        <v>6.8148148148148149</v>
      </c>
      <c r="R11" s="14">
        <f>FLOOR(Q11,1)</f>
        <v>6</v>
      </c>
      <c r="S11" s="15">
        <f>(Q11-R11)*60</f>
        <v>48.888888888888893</v>
      </c>
      <c r="T11" s="14"/>
      <c r="U11" s="12"/>
      <c r="V11" s="8"/>
      <c r="W11" s="8"/>
      <c r="X11" s="8"/>
      <c r="Y11" s="13"/>
      <c r="Z11" s="13"/>
      <c r="AA11" s="12"/>
      <c r="AB11" s="13"/>
      <c r="AC11" s="12"/>
      <c r="AD11" s="8"/>
      <c r="AE11" s="8"/>
      <c r="AF11" s="8"/>
      <c r="AG11" s="13"/>
      <c r="AH11" s="13"/>
      <c r="AI11" s="12"/>
      <c r="AJ11" s="13"/>
      <c r="AK11" s="12"/>
      <c r="AL11" s="8"/>
      <c r="AM11" s="8"/>
      <c r="AN11" s="8"/>
      <c r="AO11" s="13"/>
      <c r="AP11" s="13"/>
      <c r="AQ11" s="12"/>
      <c r="AR11" s="13"/>
      <c r="AS11" s="12"/>
      <c r="AT11" s="8"/>
      <c r="AU11" s="8"/>
      <c r="AV11" s="8"/>
      <c r="AW11" s="13"/>
      <c r="AX11" s="13"/>
      <c r="AY11" s="12"/>
      <c r="AZ11" s="13"/>
      <c r="BA11" s="12"/>
      <c r="BB11" s="8"/>
      <c r="BC11" s="8"/>
      <c r="BD11" s="8"/>
      <c r="BE11" s="13"/>
      <c r="BF11" s="13"/>
      <c r="BG11" s="12"/>
      <c r="BH11" s="13"/>
      <c r="BI11" s="12"/>
      <c r="BJ11" s="8"/>
      <c r="BK11" s="8"/>
      <c r="BL11" s="8"/>
      <c r="BM11" s="13"/>
      <c r="BN11" s="13"/>
      <c r="BO11" s="12"/>
      <c r="BP11" s="13"/>
      <c r="BQ11" s="12"/>
      <c r="BR11" s="8"/>
      <c r="BS11" s="8"/>
      <c r="BT11" s="8"/>
      <c r="BU11" s="13"/>
      <c r="BV11" s="13"/>
      <c r="BW11" s="12"/>
      <c r="BX11" s="13"/>
      <c r="BY11" s="12"/>
      <c r="BZ11" s="8"/>
      <c r="CA11" s="8"/>
      <c r="CB11" s="8"/>
      <c r="CC11" s="13"/>
      <c r="CD11" s="13"/>
      <c r="CE11" s="12"/>
      <c r="CF11" s="13"/>
      <c r="CG11" s="12"/>
      <c r="CH11" s="8"/>
      <c r="CI11" s="8"/>
      <c r="CJ11" s="8"/>
      <c r="CK11" s="13"/>
      <c r="CL11" s="13"/>
      <c r="CM11" s="12"/>
      <c r="CN11" s="13"/>
      <c r="CO11" s="12"/>
      <c r="CP11" s="8"/>
      <c r="CQ11" s="8"/>
      <c r="CR11" s="8"/>
      <c r="CS11" s="13"/>
      <c r="CT11" s="13"/>
      <c r="CU11" s="12"/>
      <c r="CV11" s="13"/>
      <c r="CW11" s="12"/>
      <c r="CX11" s="8"/>
      <c r="CY11" s="8"/>
      <c r="CZ11" s="8"/>
      <c r="DA11" s="13"/>
      <c r="DB11" s="13"/>
      <c r="DC11" s="12"/>
      <c r="DD11" s="13"/>
      <c r="DE11" s="12"/>
      <c r="DF11" s="8"/>
      <c r="DG11" s="8"/>
      <c r="DH11" s="8"/>
      <c r="DI11" s="13"/>
      <c r="DJ11" s="13"/>
      <c r="DK11" s="12"/>
      <c r="DL11" s="13"/>
      <c r="DM11" s="12"/>
      <c r="DN11" s="8"/>
      <c r="DO11" s="8"/>
      <c r="DP11" s="8"/>
      <c r="DQ11" s="13"/>
      <c r="DR11" s="13"/>
      <c r="DS11" s="12"/>
      <c r="DT11" s="13"/>
      <c r="DU11" s="12"/>
      <c r="DV11" s="8"/>
      <c r="DW11" s="8"/>
      <c r="DX11" s="8"/>
      <c r="DY11" s="13"/>
      <c r="DZ11" s="13"/>
      <c r="EA11" s="12"/>
      <c r="EB11" s="13"/>
      <c r="EC11" s="12"/>
      <c r="ED11" s="8"/>
      <c r="EE11" s="8"/>
      <c r="EF11" s="8"/>
      <c r="EG11" s="13"/>
      <c r="EH11" s="13"/>
      <c r="EI11" s="12"/>
      <c r="EJ11" s="13"/>
      <c r="EK11" s="12"/>
      <c r="EL11" s="8"/>
      <c r="EM11" s="8"/>
      <c r="EN11" s="8"/>
      <c r="EO11" s="13"/>
      <c r="EP11" s="13"/>
      <c r="EQ11" s="12"/>
      <c r="ER11" s="13"/>
      <c r="ES11" s="12"/>
      <c r="ET11" s="8"/>
      <c r="EU11" s="8"/>
      <c r="EV11" s="8"/>
      <c r="EW11" s="13"/>
      <c r="EX11" s="13"/>
      <c r="EY11" s="12"/>
      <c r="EZ11" s="13"/>
      <c r="FA11" s="12"/>
      <c r="FB11" s="8"/>
      <c r="FC11" s="8"/>
      <c r="FD11" s="8"/>
      <c r="FE11" s="13"/>
      <c r="FF11" s="13"/>
      <c r="FG11" s="12"/>
      <c r="FH11" s="13"/>
      <c r="FI11" s="12"/>
      <c r="FJ11" s="8"/>
      <c r="FK11" s="8"/>
      <c r="FL11" s="8"/>
      <c r="FM11" s="13"/>
      <c r="FN11" s="13"/>
      <c r="FO11" s="12"/>
      <c r="FP11" s="13"/>
      <c r="FQ11" s="12"/>
      <c r="FR11" s="8"/>
      <c r="FS11" s="8"/>
      <c r="FT11" s="8"/>
      <c r="FU11" s="13"/>
      <c r="FV11" s="13"/>
      <c r="FW11" s="12"/>
      <c r="FX11" s="13"/>
      <c r="FY11" s="12"/>
      <c r="FZ11" s="8"/>
      <c r="GA11" s="8"/>
      <c r="GB11" s="8"/>
      <c r="GC11" s="13"/>
      <c r="GD11" s="13"/>
      <c r="GE11" s="12"/>
      <c r="GF11" s="13"/>
      <c r="GG11" s="12"/>
      <c r="GH11" s="8"/>
      <c r="GI11" s="8"/>
      <c r="GJ11" s="8"/>
      <c r="GK11" s="13"/>
      <c r="GL11" s="13"/>
      <c r="GM11" s="12"/>
      <c r="GN11" s="13"/>
      <c r="GO11" s="12"/>
      <c r="GP11" s="8"/>
      <c r="GQ11" s="8"/>
      <c r="GR11" s="8"/>
      <c r="GS11" s="13"/>
      <c r="GT11" s="13"/>
      <c r="GU11" s="12"/>
      <c r="GV11" s="13"/>
      <c r="GW11" s="12"/>
      <c r="GX11" s="8"/>
      <c r="GY11" s="8"/>
      <c r="GZ11" s="8"/>
      <c r="HA11" s="13"/>
      <c r="HB11" s="13"/>
      <c r="HC11" s="12"/>
      <c r="HD11" s="13"/>
      <c r="HE11" s="12"/>
      <c r="HF11" s="8"/>
      <c r="HG11" s="8"/>
      <c r="HH11" s="8"/>
      <c r="HI11" s="13"/>
      <c r="HJ11" s="13"/>
      <c r="HK11" s="12"/>
      <c r="HL11" s="13"/>
      <c r="HM11" s="12"/>
      <c r="HN11" s="8"/>
      <c r="HO11" s="8"/>
      <c r="HP11" s="8"/>
      <c r="HQ11" s="13"/>
      <c r="HR11" s="13"/>
      <c r="HS11" s="12"/>
      <c r="HT11" s="13"/>
      <c r="HU11" s="12"/>
      <c r="HV11" s="8"/>
      <c r="HW11" s="8"/>
      <c r="HX11" s="8"/>
      <c r="HY11" s="13"/>
      <c r="HZ11" s="13"/>
      <c r="IA11" s="12"/>
      <c r="IB11" s="13"/>
      <c r="IC11" s="12"/>
      <c r="ID11" s="8"/>
      <c r="IE11" s="8"/>
      <c r="IF11" s="8"/>
      <c r="IG11" s="13"/>
      <c r="IH11" s="13"/>
      <c r="II11" s="12"/>
      <c r="IJ11" s="13"/>
      <c r="IK11" s="12"/>
      <c r="IL11" s="8"/>
      <c r="IM11" s="8"/>
      <c r="IN11" s="8"/>
      <c r="IO11" s="13"/>
      <c r="IP11" s="13"/>
      <c r="IQ11" s="12"/>
      <c r="IR11" s="13"/>
      <c r="IS11" s="12"/>
      <c r="IT11" s="8"/>
      <c r="IU11" s="8"/>
    </row>
    <row r="12" spans="1:255" s="3" customFormat="1" ht="30">
      <c r="A12" s="22">
        <f>RANK(M12,$M$3:$M$25)</f>
        <v>9</v>
      </c>
      <c r="B12" s="21">
        <v>21</v>
      </c>
      <c r="C12" s="21" t="str">
        <f>VLOOKUP(B12,[1]A!$A:$C,2,0)</f>
        <v>Ještěrky</v>
      </c>
      <c r="D12" s="24" t="str">
        <f>VLOOKUP(B12,[1]A!$A:$C,3,0)</f>
        <v>4.přístav J.Nerudy,Želvy</v>
      </c>
      <c r="E12" s="27">
        <v>10</v>
      </c>
      <c r="F12" s="27">
        <v>0</v>
      </c>
      <c r="G12" s="27">
        <v>12</v>
      </c>
      <c r="H12" s="26">
        <v>12</v>
      </c>
      <c r="I12" s="25">
        <v>2</v>
      </c>
      <c r="J12" s="25">
        <v>6</v>
      </c>
      <c r="K12" s="25">
        <v>4</v>
      </c>
      <c r="L12" s="25">
        <v>4</v>
      </c>
      <c r="M12" s="17">
        <f>SUM(E12:L12)</f>
        <v>50</v>
      </c>
      <c r="N12" s="16">
        <f>TIME(0,R12,S12)</f>
        <v>4.7222222222222223E-3</v>
      </c>
      <c r="O12" s="1">
        <f>$M$3-M12</f>
        <v>8</v>
      </c>
      <c r="P12" s="1">
        <f>$O$1/(MAX($M$3:$M$25)-MIN($M$3:$M$25))*60*(MAX($M$3:$M$25)-$M12)</f>
        <v>408.88888888888891</v>
      </c>
      <c r="Q12" s="15">
        <f>P12/60</f>
        <v>6.8148148148148149</v>
      </c>
      <c r="R12" s="14">
        <f>FLOOR(Q12,1)</f>
        <v>6</v>
      </c>
      <c r="S12" s="15">
        <f>(Q12-R12)*60</f>
        <v>48.888888888888893</v>
      </c>
      <c r="T12" s="14"/>
      <c r="U12" s="12"/>
      <c r="V12" s="8"/>
      <c r="W12" s="8"/>
      <c r="X12" s="8"/>
      <c r="Y12" s="13"/>
      <c r="Z12" s="13"/>
      <c r="AA12" s="12"/>
      <c r="AB12" s="13"/>
      <c r="AC12" s="12"/>
      <c r="AD12" s="8"/>
      <c r="AE12" s="8"/>
      <c r="AF12" s="8"/>
      <c r="AG12" s="13"/>
      <c r="AH12" s="13"/>
      <c r="AI12" s="12"/>
      <c r="AJ12" s="13"/>
      <c r="AK12" s="12"/>
      <c r="AL12" s="8"/>
      <c r="AM12" s="8"/>
      <c r="AN12" s="8"/>
      <c r="AO12" s="13"/>
      <c r="AP12" s="13"/>
      <c r="AQ12" s="12"/>
      <c r="AR12" s="13"/>
      <c r="AS12" s="12"/>
      <c r="AT12" s="8"/>
      <c r="AU12" s="8"/>
      <c r="AV12" s="8"/>
      <c r="AW12" s="13"/>
      <c r="AX12" s="13"/>
      <c r="AY12" s="12"/>
      <c r="AZ12" s="13"/>
      <c r="BA12" s="12"/>
      <c r="BB12" s="8"/>
      <c r="BC12" s="8"/>
      <c r="BD12" s="8"/>
      <c r="BE12" s="13"/>
      <c r="BF12" s="13"/>
      <c r="BG12" s="12"/>
      <c r="BH12" s="13"/>
      <c r="BI12" s="12"/>
      <c r="BJ12" s="8"/>
      <c r="BK12" s="8"/>
      <c r="BL12" s="8"/>
      <c r="BM12" s="13"/>
      <c r="BN12" s="13"/>
      <c r="BO12" s="12"/>
      <c r="BP12" s="13"/>
      <c r="BQ12" s="12"/>
      <c r="BR12" s="8"/>
      <c r="BS12" s="8"/>
      <c r="BT12" s="8"/>
      <c r="BU12" s="13"/>
      <c r="BV12" s="13"/>
      <c r="BW12" s="12"/>
      <c r="BX12" s="13"/>
      <c r="BY12" s="12"/>
      <c r="BZ12" s="8"/>
      <c r="CA12" s="8"/>
      <c r="CB12" s="8"/>
      <c r="CC12" s="13"/>
      <c r="CD12" s="13"/>
      <c r="CE12" s="12"/>
      <c r="CF12" s="13"/>
      <c r="CG12" s="12"/>
      <c r="CH12" s="8"/>
      <c r="CI12" s="8"/>
      <c r="CJ12" s="8"/>
      <c r="CK12" s="13"/>
      <c r="CL12" s="13"/>
      <c r="CM12" s="12"/>
      <c r="CN12" s="13"/>
      <c r="CO12" s="12"/>
      <c r="CP12" s="8"/>
      <c r="CQ12" s="8"/>
      <c r="CR12" s="8"/>
      <c r="CS12" s="13"/>
      <c r="CT12" s="13"/>
      <c r="CU12" s="12"/>
      <c r="CV12" s="13"/>
      <c r="CW12" s="12"/>
      <c r="CX12" s="8"/>
      <c r="CY12" s="8"/>
      <c r="CZ12" s="8"/>
      <c r="DA12" s="13"/>
      <c r="DB12" s="13"/>
      <c r="DC12" s="12"/>
      <c r="DD12" s="13"/>
      <c r="DE12" s="12"/>
      <c r="DF12" s="8"/>
      <c r="DG12" s="8"/>
      <c r="DH12" s="8"/>
      <c r="DI12" s="13"/>
      <c r="DJ12" s="13"/>
      <c r="DK12" s="12"/>
      <c r="DL12" s="13"/>
      <c r="DM12" s="12"/>
      <c r="DN12" s="8"/>
      <c r="DO12" s="8"/>
      <c r="DP12" s="8"/>
      <c r="DQ12" s="13"/>
      <c r="DR12" s="13"/>
      <c r="DS12" s="12"/>
      <c r="DT12" s="13"/>
      <c r="DU12" s="12"/>
      <c r="DV12" s="8"/>
      <c r="DW12" s="8"/>
      <c r="DX12" s="8"/>
      <c r="DY12" s="13"/>
      <c r="DZ12" s="13"/>
      <c r="EA12" s="12"/>
      <c r="EB12" s="13"/>
      <c r="EC12" s="12"/>
      <c r="ED12" s="8"/>
      <c r="EE12" s="8"/>
      <c r="EF12" s="8"/>
      <c r="EG12" s="13"/>
      <c r="EH12" s="13"/>
      <c r="EI12" s="12"/>
      <c r="EJ12" s="13"/>
      <c r="EK12" s="12"/>
      <c r="EL12" s="8"/>
      <c r="EM12" s="8"/>
      <c r="EN12" s="8"/>
      <c r="EO12" s="13"/>
      <c r="EP12" s="13"/>
      <c r="EQ12" s="12"/>
      <c r="ER12" s="13"/>
      <c r="ES12" s="12"/>
      <c r="ET12" s="8"/>
      <c r="EU12" s="8"/>
      <c r="EV12" s="8"/>
      <c r="EW12" s="13"/>
      <c r="EX12" s="13"/>
      <c r="EY12" s="12"/>
      <c r="EZ12" s="13"/>
      <c r="FA12" s="12"/>
      <c r="FB12" s="8"/>
      <c r="FC12" s="8"/>
      <c r="FD12" s="8"/>
      <c r="FE12" s="13"/>
      <c r="FF12" s="13"/>
      <c r="FG12" s="12"/>
      <c r="FH12" s="13"/>
      <c r="FI12" s="12"/>
      <c r="FJ12" s="8"/>
      <c r="FK12" s="8"/>
      <c r="FL12" s="8"/>
      <c r="FM12" s="13"/>
      <c r="FN12" s="13"/>
      <c r="FO12" s="12"/>
      <c r="FP12" s="13"/>
      <c r="FQ12" s="12"/>
      <c r="FR12" s="8"/>
      <c r="FS12" s="8"/>
      <c r="FT12" s="8"/>
      <c r="FU12" s="13"/>
      <c r="FV12" s="13"/>
      <c r="FW12" s="12"/>
      <c r="FX12" s="13"/>
      <c r="FY12" s="12"/>
      <c r="FZ12" s="8"/>
      <c r="GA12" s="8"/>
      <c r="GB12" s="8"/>
      <c r="GC12" s="13"/>
      <c r="GD12" s="13"/>
      <c r="GE12" s="12"/>
      <c r="GF12" s="13"/>
      <c r="GG12" s="12"/>
      <c r="GH12" s="8"/>
      <c r="GI12" s="8"/>
      <c r="GJ12" s="8"/>
      <c r="GK12" s="13"/>
      <c r="GL12" s="13"/>
      <c r="GM12" s="12"/>
      <c r="GN12" s="13"/>
      <c r="GO12" s="12"/>
      <c r="GP12" s="8"/>
      <c r="GQ12" s="8"/>
      <c r="GR12" s="8"/>
      <c r="GS12" s="13"/>
      <c r="GT12" s="13"/>
      <c r="GU12" s="12"/>
      <c r="GV12" s="13"/>
      <c r="GW12" s="12"/>
      <c r="GX12" s="8"/>
      <c r="GY12" s="8"/>
      <c r="GZ12" s="8"/>
      <c r="HA12" s="13"/>
      <c r="HB12" s="13"/>
      <c r="HC12" s="12"/>
      <c r="HD12" s="13"/>
      <c r="HE12" s="12"/>
      <c r="HF12" s="8"/>
      <c r="HG12" s="8"/>
      <c r="HH12" s="8"/>
      <c r="HI12" s="13"/>
      <c r="HJ12" s="13"/>
      <c r="HK12" s="12"/>
      <c r="HL12" s="13"/>
      <c r="HM12" s="12"/>
      <c r="HN12" s="8"/>
      <c r="HO12" s="8"/>
      <c r="HP12" s="8"/>
      <c r="HQ12" s="13"/>
      <c r="HR12" s="13"/>
      <c r="HS12" s="12"/>
      <c r="HT12" s="13"/>
      <c r="HU12" s="12"/>
      <c r="HV12" s="8"/>
      <c r="HW12" s="8"/>
      <c r="HX12" s="8"/>
      <c r="HY12" s="13"/>
      <c r="HZ12" s="13"/>
      <c r="IA12" s="12"/>
      <c r="IB12" s="13"/>
      <c r="IC12" s="12"/>
      <c r="ID12" s="8"/>
      <c r="IE12" s="8"/>
      <c r="IF12" s="8"/>
      <c r="IG12" s="13"/>
      <c r="IH12" s="13"/>
      <c r="II12" s="12"/>
      <c r="IJ12" s="13"/>
      <c r="IK12" s="12"/>
      <c r="IL12" s="8"/>
      <c r="IM12" s="8"/>
      <c r="IN12" s="8"/>
      <c r="IO12" s="13"/>
      <c r="IP12" s="13"/>
      <c r="IQ12" s="12"/>
      <c r="IR12" s="13"/>
      <c r="IS12" s="12"/>
      <c r="IT12" s="8"/>
      <c r="IU12" s="8"/>
    </row>
    <row r="13" spans="1:255" s="3" customFormat="1" ht="30">
      <c r="A13" s="22">
        <f>RANK(M13,$M$3:$M$25)</f>
        <v>11</v>
      </c>
      <c r="B13" s="21">
        <v>8</v>
      </c>
      <c r="C13" s="21" t="str">
        <f>VLOOKUP(B13,[1]A!$A:$C,2,0)</f>
        <v>Větrníci</v>
      </c>
      <c r="D13" s="20" t="str">
        <f>VLOOKUP(B13,[1]A!$A:$C,3,0)</f>
        <v>Starý psi</v>
      </c>
      <c r="E13" s="18">
        <v>2</v>
      </c>
      <c r="F13" s="18">
        <v>2</v>
      </c>
      <c r="G13" s="18">
        <v>4</v>
      </c>
      <c r="H13" s="19">
        <v>10</v>
      </c>
      <c r="I13" s="18">
        <v>8</v>
      </c>
      <c r="J13" s="18">
        <v>7</v>
      </c>
      <c r="K13" s="18">
        <v>10</v>
      </c>
      <c r="L13" s="18">
        <v>4</v>
      </c>
      <c r="M13" s="17">
        <f>SUM(E13:L13)</f>
        <v>47</v>
      </c>
      <c r="N13" s="16">
        <f>TIME(0,R13,S13)</f>
        <v>6.5046296296296302E-3</v>
      </c>
      <c r="O13" s="1">
        <f>$M$3-M13</f>
        <v>11</v>
      </c>
      <c r="P13" s="1">
        <f>$O$1/(MAX($M$3:$M$25)-MIN($M$3:$M$25))*60*(MAX($M$3:$M$25)-$M13)</f>
        <v>562.22222222222229</v>
      </c>
      <c r="Q13" s="15">
        <f>P13/60</f>
        <v>9.370370370370372</v>
      </c>
      <c r="R13" s="14">
        <f>FLOOR(Q13,1)</f>
        <v>9</v>
      </c>
      <c r="S13" s="15">
        <f>(Q13-R13)*60</f>
        <v>22.222222222222321</v>
      </c>
      <c r="T13" s="14"/>
      <c r="U13" s="12"/>
      <c r="V13" s="8"/>
      <c r="W13" s="8"/>
      <c r="X13" s="8"/>
      <c r="Y13" s="13"/>
      <c r="Z13" s="13"/>
      <c r="AA13" s="12"/>
      <c r="AB13" s="13"/>
      <c r="AC13" s="12"/>
      <c r="AD13" s="8"/>
      <c r="AE13" s="8"/>
      <c r="AF13" s="8"/>
      <c r="AG13" s="13"/>
      <c r="AH13" s="13"/>
      <c r="AI13" s="12"/>
      <c r="AJ13" s="13"/>
      <c r="AK13" s="12"/>
      <c r="AL13" s="8"/>
      <c r="AM13" s="8"/>
      <c r="AN13" s="8"/>
      <c r="AO13" s="13"/>
      <c r="AP13" s="13"/>
      <c r="AQ13" s="12"/>
      <c r="AR13" s="13"/>
      <c r="AS13" s="12"/>
      <c r="AT13" s="8"/>
      <c r="AU13" s="8"/>
      <c r="AV13" s="8"/>
      <c r="AW13" s="13"/>
      <c r="AX13" s="13"/>
      <c r="AY13" s="12"/>
      <c r="AZ13" s="13"/>
      <c r="BA13" s="12"/>
      <c r="BB13" s="8"/>
      <c r="BC13" s="8"/>
      <c r="BD13" s="8"/>
      <c r="BE13" s="13"/>
      <c r="BF13" s="13"/>
      <c r="BG13" s="12"/>
      <c r="BH13" s="13"/>
      <c r="BI13" s="12"/>
      <c r="BJ13" s="8"/>
      <c r="BK13" s="8"/>
      <c r="BL13" s="8"/>
      <c r="BM13" s="13"/>
      <c r="BN13" s="13"/>
      <c r="BO13" s="12"/>
      <c r="BP13" s="13"/>
      <c r="BQ13" s="12"/>
      <c r="BR13" s="8"/>
      <c r="BS13" s="8"/>
      <c r="BT13" s="8"/>
      <c r="BU13" s="13"/>
      <c r="BV13" s="13"/>
      <c r="BW13" s="12"/>
      <c r="BX13" s="13"/>
      <c r="BY13" s="12"/>
      <c r="BZ13" s="8"/>
      <c r="CA13" s="8"/>
      <c r="CB13" s="8"/>
      <c r="CC13" s="13"/>
      <c r="CD13" s="13"/>
      <c r="CE13" s="12"/>
      <c r="CF13" s="13"/>
      <c r="CG13" s="12"/>
      <c r="CH13" s="8"/>
      <c r="CI13" s="8"/>
      <c r="CJ13" s="8"/>
      <c r="CK13" s="13"/>
      <c r="CL13" s="13"/>
      <c r="CM13" s="12"/>
      <c r="CN13" s="13"/>
      <c r="CO13" s="12"/>
      <c r="CP13" s="8"/>
      <c r="CQ13" s="8"/>
      <c r="CR13" s="8"/>
      <c r="CS13" s="13"/>
      <c r="CT13" s="13"/>
      <c r="CU13" s="12"/>
      <c r="CV13" s="13"/>
      <c r="CW13" s="12"/>
      <c r="CX13" s="8"/>
      <c r="CY13" s="8"/>
      <c r="CZ13" s="8"/>
      <c r="DA13" s="13"/>
      <c r="DB13" s="13"/>
      <c r="DC13" s="12"/>
      <c r="DD13" s="13"/>
      <c r="DE13" s="12"/>
      <c r="DF13" s="8"/>
      <c r="DG13" s="8"/>
      <c r="DH13" s="8"/>
      <c r="DI13" s="13"/>
      <c r="DJ13" s="13"/>
      <c r="DK13" s="12"/>
      <c r="DL13" s="13"/>
      <c r="DM13" s="12"/>
      <c r="DN13" s="8"/>
      <c r="DO13" s="8"/>
      <c r="DP13" s="8"/>
      <c r="DQ13" s="13"/>
      <c r="DR13" s="13"/>
      <c r="DS13" s="12"/>
      <c r="DT13" s="13"/>
      <c r="DU13" s="12"/>
      <c r="DV13" s="8"/>
      <c r="DW13" s="8"/>
      <c r="DX13" s="8"/>
      <c r="DY13" s="13"/>
      <c r="DZ13" s="13"/>
      <c r="EA13" s="12"/>
      <c r="EB13" s="13"/>
      <c r="EC13" s="12"/>
      <c r="ED13" s="8"/>
      <c r="EE13" s="8"/>
      <c r="EF13" s="8"/>
      <c r="EG13" s="13"/>
      <c r="EH13" s="13"/>
      <c r="EI13" s="12"/>
      <c r="EJ13" s="13"/>
      <c r="EK13" s="12"/>
      <c r="EL13" s="8"/>
      <c r="EM13" s="8"/>
      <c r="EN13" s="8"/>
      <c r="EO13" s="13"/>
      <c r="EP13" s="13"/>
      <c r="EQ13" s="12"/>
      <c r="ER13" s="13"/>
      <c r="ES13" s="12"/>
      <c r="ET13" s="8"/>
      <c r="EU13" s="8"/>
      <c r="EV13" s="8"/>
      <c r="EW13" s="13"/>
      <c r="EX13" s="13"/>
      <c r="EY13" s="12"/>
      <c r="EZ13" s="13"/>
      <c r="FA13" s="12"/>
      <c r="FB13" s="8"/>
      <c r="FC13" s="8"/>
      <c r="FD13" s="8"/>
      <c r="FE13" s="13"/>
      <c r="FF13" s="13"/>
      <c r="FG13" s="12"/>
      <c r="FH13" s="13"/>
      <c r="FI13" s="12"/>
      <c r="FJ13" s="8"/>
      <c r="FK13" s="8"/>
      <c r="FL13" s="8"/>
      <c r="FM13" s="13"/>
      <c r="FN13" s="13"/>
      <c r="FO13" s="12"/>
      <c r="FP13" s="13"/>
      <c r="FQ13" s="12"/>
      <c r="FR13" s="8"/>
      <c r="FS13" s="8"/>
      <c r="FT13" s="8"/>
      <c r="FU13" s="13"/>
      <c r="FV13" s="13"/>
      <c r="FW13" s="12"/>
      <c r="FX13" s="13"/>
      <c r="FY13" s="12"/>
      <c r="FZ13" s="8"/>
      <c r="GA13" s="8"/>
      <c r="GB13" s="8"/>
      <c r="GC13" s="13"/>
      <c r="GD13" s="13"/>
      <c r="GE13" s="12"/>
      <c r="GF13" s="13"/>
      <c r="GG13" s="12"/>
      <c r="GH13" s="8"/>
      <c r="GI13" s="8"/>
      <c r="GJ13" s="8"/>
      <c r="GK13" s="13"/>
      <c r="GL13" s="13"/>
      <c r="GM13" s="12"/>
      <c r="GN13" s="13"/>
      <c r="GO13" s="12"/>
      <c r="GP13" s="8"/>
      <c r="GQ13" s="8"/>
      <c r="GR13" s="8"/>
      <c r="GS13" s="13"/>
      <c r="GT13" s="13"/>
      <c r="GU13" s="12"/>
      <c r="GV13" s="13"/>
      <c r="GW13" s="12"/>
      <c r="GX13" s="8"/>
      <c r="GY13" s="8"/>
      <c r="GZ13" s="8"/>
      <c r="HA13" s="13"/>
      <c r="HB13" s="13"/>
      <c r="HC13" s="12"/>
      <c r="HD13" s="13"/>
      <c r="HE13" s="12"/>
      <c r="HF13" s="8"/>
      <c r="HG13" s="8"/>
      <c r="HH13" s="8"/>
      <c r="HI13" s="13"/>
      <c r="HJ13" s="13"/>
      <c r="HK13" s="12"/>
      <c r="HL13" s="13"/>
      <c r="HM13" s="12"/>
      <c r="HN13" s="8"/>
      <c r="HO13" s="8"/>
      <c r="HP13" s="8"/>
      <c r="HQ13" s="13"/>
      <c r="HR13" s="13"/>
      <c r="HS13" s="12"/>
      <c r="HT13" s="13"/>
      <c r="HU13" s="12"/>
      <c r="HV13" s="8"/>
      <c r="HW13" s="8"/>
      <c r="HX13" s="8"/>
      <c r="HY13" s="13"/>
      <c r="HZ13" s="13"/>
      <c r="IA13" s="12"/>
      <c r="IB13" s="13"/>
      <c r="IC13" s="12"/>
      <c r="ID13" s="8"/>
      <c r="IE13" s="8"/>
      <c r="IF13" s="8"/>
      <c r="IG13" s="13"/>
      <c r="IH13" s="13"/>
      <c r="II13" s="12"/>
      <c r="IJ13" s="13"/>
      <c r="IK13" s="12"/>
      <c r="IL13" s="8"/>
      <c r="IM13" s="8"/>
      <c r="IN13" s="8"/>
      <c r="IO13" s="13"/>
      <c r="IP13" s="13"/>
      <c r="IQ13" s="12"/>
      <c r="IR13" s="13"/>
      <c r="IS13" s="12"/>
      <c r="IT13" s="8"/>
      <c r="IU13" s="8"/>
    </row>
    <row r="14" spans="1:255" s="3" customFormat="1" ht="30">
      <c r="A14" s="22">
        <f>RANK(M14,$M$3:$M$25)</f>
        <v>12</v>
      </c>
      <c r="B14" s="21">
        <v>5</v>
      </c>
      <c r="C14" s="21" t="str">
        <f>VLOOKUP(B14,[1]A!$A:$C,2,0)</f>
        <v>Kačky+Želva</v>
      </c>
      <c r="D14" s="23" t="str">
        <f>VLOOKUP(B14,[1]A!$A:$C,3,0)</f>
        <v>4.Přístav J.Nerudy, Kačky</v>
      </c>
      <c r="E14" s="18">
        <v>12</v>
      </c>
      <c r="F14" s="18">
        <v>2</v>
      </c>
      <c r="G14" s="18">
        <v>4</v>
      </c>
      <c r="H14" s="19">
        <v>12</v>
      </c>
      <c r="I14" s="18">
        <v>4</v>
      </c>
      <c r="J14" s="18">
        <v>6</v>
      </c>
      <c r="K14" s="18">
        <v>0</v>
      </c>
      <c r="L14" s="18">
        <v>6</v>
      </c>
      <c r="M14" s="17">
        <f>SUM(E14:L14)</f>
        <v>46</v>
      </c>
      <c r="N14" s="16">
        <f>TIME(0,R14,S14)</f>
        <v>7.0949074074074074E-3</v>
      </c>
      <c r="O14" s="1">
        <f>$M$3-M14</f>
        <v>12</v>
      </c>
      <c r="P14" s="1">
        <f>$O$1/(MAX($M$3:$M$25)-MIN($M$3:$M$25))*60*(MAX($M$3:$M$25)-$M14)</f>
        <v>613.33333333333337</v>
      </c>
      <c r="Q14" s="15">
        <f>P14/60</f>
        <v>10.222222222222223</v>
      </c>
      <c r="R14" s="14">
        <f>FLOOR(Q14,1)</f>
        <v>10</v>
      </c>
      <c r="S14" s="15">
        <f>(Q14-R14)*60</f>
        <v>13.333333333333393</v>
      </c>
      <c r="T14" s="14"/>
    </row>
    <row r="15" spans="1:255" s="3" customFormat="1" ht="30">
      <c r="A15" s="22">
        <f>RANK(M15,$M$3:$M$25)</f>
        <v>13</v>
      </c>
      <c r="B15" s="21">
        <v>7</v>
      </c>
      <c r="C15" s="21" t="str">
        <f>VLOOKUP(B15,[1]A!$A:$C,2,0)</f>
        <v>Barevní králíčci</v>
      </c>
      <c r="D15" s="23" t="str">
        <f>VLOOKUP(B15,[1]A!$A:$C,3,0)</f>
        <v>Mokro a Vydry+Regenti</v>
      </c>
      <c r="E15" s="18">
        <v>7</v>
      </c>
      <c r="F15" s="18">
        <v>0</v>
      </c>
      <c r="G15" s="18">
        <v>4</v>
      </c>
      <c r="H15" s="19">
        <v>12</v>
      </c>
      <c r="I15" s="18">
        <v>6</v>
      </c>
      <c r="J15" s="18">
        <v>7</v>
      </c>
      <c r="K15" s="18">
        <v>8</v>
      </c>
      <c r="L15" s="18">
        <v>1</v>
      </c>
      <c r="M15" s="17">
        <f>SUM(E15:L15)</f>
        <v>45</v>
      </c>
      <c r="N15" s="16">
        <f>TIME(0,R15,S15)</f>
        <v>7.6851851851851847E-3</v>
      </c>
      <c r="O15" s="1">
        <f>$M$3-M15</f>
        <v>13</v>
      </c>
      <c r="P15" s="1">
        <f>$O$1/(MAX($M$3:$M$25)-MIN($M$3:$M$25))*60*(MAX($M$3:$M$25)-$M15)</f>
        <v>664.44444444444446</v>
      </c>
      <c r="Q15" s="15">
        <f>P15/60</f>
        <v>11.074074074074074</v>
      </c>
      <c r="R15" s="14">
        <f>FLOOR(Q15,1)</f>
        <v>11</v>
      </c>
      <c r="S15" s="15">
        <f>(Q15-R15)*60</f>
        <v>4.4444444444444642</v>
      </c>
      <c r="T15" s="14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1"/>
      <c r="IE15" s="1"/>
      <c r="IF15" s="1"/>
      <c r="IG15" s="1"/>
      <c r="IH15" s="1"/>
      <c r="II15" s="1"/>
      <c r="IJ15" s="1"/>
      <c r="IK15" s="1"/>
      <c r="IL15" s="1"/>
      <c r="IM15" s="1"/>
      <c r="IN15" s="1"/>
      <c r="IO15" s="1"/>
      <c r="IP15" s="1"/>
      <c r="IQ15" s="1"/>
      <c r="IR15" s="1"/>
      <c r="IS15" s="1"/>
      <c r="IT15" s="1"/>
      <c r="IU15" s="1"/>
    </row>
    <row r="16" spans="1:255" s="3" customFormat="1" ht="30">
      <c r="A16" s="22">
        <f>RANK(M16,$M$3:$M$25)</f>
        <v>13</v>
      </c>
      <c r="B16" s="21">
        <v>16</v>
      </c>
      <c r="C16" s="21" t="str">
        <f>VLOOKUP(B16,[1]A!$A:$C,2,0)</f>
        <v>Titanic</v>
      </c>
      <c r="D16" s="20" t="str">
        <f>VLOOKUP(B16,[1]A!$A:$C,3,0)</f>
        <v>DDM P 2</v>
      </c>
      <c r="E16" s="18">
        <v>10</v>
      </c>
      <c r="F16" s="18">
        <v>2</v>
      </c>
      <c r="G16" s="18">
        <v>8</v>
      </c>
      <c r="H16" s="19">
        <v>12</v>
      </c>
      <c r="I16" s="18">
        <v>2</v>
      </c>
      <c r="J16" s="18">
        <v>6</v>
      </c>
      <c r="K16" s="18">
        <v>4</v>
      </c>
      <c r="L16" s="18">
        <v>1</v>
      </c>
      <c r="M16" s="17">
        <f>SUM(E16:L16)</f>
        <v>45</v>
      </c>
      <c r="N16" s="16">
        <f>TIME(0,R16,S16)</f>
        <v>7.6851851851851847E-3</v>
      </c>
      <c r="O16" s="1">
        <f>$M$3-M16</f>
        <v>13</v>
      </c>
      <c r="P16" s="1">
        <f>$O$1/(MAX($M$3:$M$25)-MIN($M$3:$M$25))*60*(MAX($M$3:$M$25)-$M16)</f>
        <v>664.44444444444446</v>
      </c>
      <c r="Q16" s="15">
        <f>P16/60</f>
        <v>11.074074074074074</v>
      </c>
      <c r="R16" s="14">
        <f>FLOOR(Q16,1)</f>
        <v>11</v>
      </c>
      <c r="S16" s="15">
        <f>(Q16-R16)*60</f>
        <v>4.4444444444444642</v>
      </c>
      <c r="T16" s="14"/>
      <c r="U16" s="12"/>
      <c r="V16" s="8"/>
      <c r="W16" s="8"/>
      <c r="X16" s="8"/>
      <c r="Y16" s="13"/>
      <c r="Z16" s="13"/>
      <c r="AA16" s="12"/>
      <c r="AB16" s="13"/>
      <c r="AC16" s="12"/>
      <c r="AD16" s="8"/>
      <c r="AE16" s="8"/>
      <c r="AF16" s="8"/>
      <c r="AG16" s="13"/>
      <c r="AH16" s="13"/>
      <c r="AI16" s="12"/>
      <c r="AJ16" s="13"/>
      <c r="AK16" s="12"/>
      <c r="AL16" s="8"/>
      <c r="AM16" s="8"/>
      <c r="AN16" s="8"/>
      <c r="AO16" s="13"/>
      <c r="AP16" s="13"/>
      <c r="AQ16" s="12"/>
      <c r="AR16" s="13"/>
      <c r="AS16" s="12"/>
      <c r="AT16" s="8"/>
      <c r="AU16" s="8"/>
      <c r="AV16" s="8"/>
      <c r="AW16" s="13"/>
      <c r="AX16" s="13"/>
      <c r="AY16" s="12"/>
      <c r="AZ16" s="13"/>
      <c r="BA16" s="12"/>
      <c r="BB16" s="8"/>
      <c r="BC16" s="8"/>
      <c r="BD16" s="8"/>
      <c r="BE16" s="13"/>
      <c r="BF16" s="13"/>
      <c r="BG16" s="12"/>
      <c r="BH16" s="13"/>
      <c r="BI16" s="12"/>
      <c r="BJ16" s="8"/>
      <c r="BK16" s="8"/>
      <c r="BL16" s="8"/>
      <c r="BM16" s="13"/>
      <c r="BN16" s="13"/>
      <c r="BO16" s="12"/>
      <c r="BP16" s="13"/>
      <c r="BQ16" s="12"/>
      <c r="BR16" s="8"/>
      <c r="BS16" s="8"/>
      <c r="BT16" s="8"/>
      <c r="BU16" s="13"/>
      <c r="BV16" s="13"/>
      <c r="BW16" s="12"/>
      <c r="BX16" s="13"/>
      <c r="BY16" s="12"/>
      <c r="BZ16" s="8"/>
      <c r="CA16" s="8"/>
      <c r="CB16" s="8"/>
      <c r="CC16" s="13"/>
      <c r="CD16" s="13"/>
      <c r="CE16" s="12"/>
      <c r="CF16" s="13"/>
      <c r="CG16" s="12"/>
      <c r="CH16" s="8"/>
      <c r="CI16" s="8"/>
      <c r="CJ16" s="8"/>
      <c r="CK16" s="13"/>
      <c r="CL16" s="13"/>
      <c r="CM16" s="12"/>
      <c r="CN16" s="13"/>
      <c r="CO16" s="12"/>
      <c r="CP16" s="8"/>
      <c r="CQ16" s="8"/>
      <c r="CR16" s="8"/>
      <c r="CS16" s="13"/>
      <c r="CT16" s="13"/>
      <c r="CU16" s="12"/>
      <c r="CV16" s="13"/>
      <c r="CW16" s="12"/>
      <c r="CX16" s="8"/>
      <c r="CY16" s="8"/>
      <c r="CZ16" s="8"/>
      <c r="DA16" s="13"/>
      <c r="DB16" s="13"/>
      <c r="DC16" s="12"/>
      <c r="DD16" s="13"/>
      <c r="DE16" s="12"/>
      <c r="DF16" s="8"/>
      <c r="DG16" s="8"/>
      <c r="DH16" s="8"/>
      <c r="DI16" s="13"/>
      <c r="DJ16" s="13"/>
      <c r="DK16" s="12"/>
      <c r="DL16" s="13"/>
      <c r="DM16" s="12"/>
      <c r="DN16" s="8"/>
      <c r="DO16" s="8"/>
      <c r="DP16" s="8"/>
      <c r="DQ16" s="13"/>
      <c r="DR16" s="13"/>
      <c r="DS16" s="12"/>
      <c r="DT16" s="13"/>
      <c r="DU16" s="12"/>
      <c r="DV16" s="8"/>
      <c r="DW16" s="8"/>
      <c r="DX16" s="8"/>
      <c r="DY16" s="13"/>
      <c r="DZ16" s="13"/>
      <c r="EA16" s="12"/>
      <c r="EB16" s="13"/>
      <c r="EC16" s="12"/>
      <c r="ED16" s="8"/>
      <c r="EE16" s="8"/>
      <c r="EF16" s="8"/>
      <c r="EG16" s="13"/>
      <c r="EH16" s="13"/>
      <c r="EI16" s="12"/>
      <c r="EJ16" s="13"/>
      <c r="EK16" s="12"/>
      <c r="EL16" s="8"/>
      <c r="EM16" s="8"/>
      <c r="EN16" s="8"/>
      <c r="EO16" s="13"/>
      <c r="EP16" s="13"/>
      <c r="EQ16" s="12"/>
      <c r="ER16" s="13"/>
      <c r="ES16" s="12"/>
      <c r="ET16" s="8"/>
      <c r="EU16" s="8"/>
      <c r="EV16" s="8"/>
      <c r="EW16" s="13"/>
      <c r="EX16" s="13"/>
      <c r="EY16" s="12"/>
      <c r="EZ16" s="13"/>
      <c r="FA16" s="12"/>
      <c r="FB16" s="8"/>
      <c r="FC16" s="8"/>
      <c r="FD16" s="8"/>
      <c r="FE16" s="13"/>
      <c r="FF16" s="13"/>
      <c r="FG16" s="12"/>
      <c r="FH16" s="13"/>
      <c r="FI16" s="12"/>
      <c r="FJ16" s="8"/>
      <c r="FK16" s="8"/>
      <c r="FL16" s="8"/>
      <c r="FM16" s="13"/>
      <c r="FN16" s="13"/>
      <c r="FO16" s="12"/>
      <c r="FP16" s="13"/>
      <c r="FQ16" s="12"/>
      <c r="FR16" s="8"/>
      <c r="FS16" s="8"/>
      <c r="FT16" s="8"/>
      <c r="FU16" s="13"/>
      <c r="FV16" s="13"/>
      <c r="FW16" s="12"/>
      <c r="FX16" s="13"/>
      <c r="FY16" s="12"/>
      <c r="FZ16" s="8"/>
      <c r="GA16" s="8"/>
      <c r="GB16" s="8"/>
      <c r="GC16" s="13"/>
      <c r="GD16" s="13"/>
      <c r="GE16" s="12"/>
      <c r="GF16" s="13"/>
      <c r="GG16" s="12"/>
      <c r="GH16" s="8"/>
      <c r="GI16" s="8"/>
      <c r="GJ16" s="8"/>
      <c r="GK16" s="13"/>
      <c r="GL16" s="13"/>
      <c r="GM16" s="12"/>
      <c r="GN16" s="13"/>
      <c r="GO16" s="12"/>
      <c r="GP16" s="8"/>
      <c r="GQ16" s="8"/>
      <c r="GR16" s="8"/>
      <c r="GS16" s="13"/>
      <c r="GT16" s="13"/>
      <c r="GU16" s="12"/>
      <c r="GV16" s="13"/>
      <c r="GW16" s="12"/>
      <c r="GX16" s="8"/>
      <c r="GY16" s="8"/>
      <c r="GZ16" s="8"/>
      <c r="HA16" s="13"/>
      <c r="HB16" s="13"/>
      <c r="HC16" s="12"/>
      <c r="HD16" s="13"/>
      <c r="HE16" s="12"/>
      <c r="HF16" s="8"/>
      <c r="HG16" s="8"/>
      <c r="HH16" s="8"/>
      <c r="HI16" s="13"/>
      <c r="HJ16" s="13"/>
      <c r="HK16" s="12"/>
      <c r="HL16" s="13"/>
      <c r="HM16" s="12"/>
      <c r="HN16" s="8"/>
      <c r="HO16" s="8"/>
      <c r="HP16" s="8"/>
      <c r="HQ16" s="13"/>
      <c r="HR16" s="13"/>
      <c r="HS16" s="12"/>
      <c r="HT16" s="13"/>
      <c r="HU16" s="12"/>
      <c r="HV16" s="8"/>
      <c r="HW16" s="8"/>
      <c r="HX16" s="8"/>
      <c r="HY16" s="13"/>
      <c r="HZ16" s="13"/>
      <c r="IA16" s="12"/>
      <c r="IB16" s="13"/>
      <c r="IC16" s="12"/>
      <c r="ID16" s="8"/>
      <c r="IE16" s="8"/>
      <c r="IF16" s="8"/>
      <c r="IG16" s="13"/>
      <c r="IH16" s="13"/>
      <c r="II16" s="12"/>
      <c r="IJ16" s="13"/>
      <c r="IK16" s="12"/>
      <c r="IL16" s="8"/>
      <c r="IM16" s="8"/>
      <c r="IN16" s="8"/>
      <c r="IO16" s="13"/>
      <c r="IP16" s="13"/>
      <c r="IQ16" s="12"/>
      <c r="IR16" s="13"/>
      <c r="IS16" s="12"/>
      <c r="IT16" s="8"/>
      <c r="IU16" s="8"/>
    </row>
    <row r="17" spans="1:255" s="3" customFormat="1" ht="30">
      <c r="A17" s="22">
        <f>RANK(M17,$M$3:$M$25)</f>
        <v>13</v>
      </c>
      <c r="B17" s="21">
        <v>22</v>
      </c>
      <c r="C17" s="21" t="str">
        <f>VLOOKUP(B17,[1]A!$A:$C,2,0)</f>
        <v>Pyškotova koťátka</v>
      </c>
      <c r="D17" s="24" t="str">
        <f>VLOOKUP(B17,[1]A!$A:$C,3,0)</f>
        <v>VTO Tygři + VTO Regent</v>
      </c>
      <c r="E17" s="18">
        <v>7</v>
      </c>
      <c r="F17" s="18">
        <v>2</v>
      </c>
      <c r="G17" s="18">
        <v>4</v>
      </c>
      <c r="H17" s="19">
        <v>12</v>
      </c>
      <c r="I17" s="18">
        <v>4</v>
      </c>
      <c r="J17" s="18">
        <v>5</v>
      </c>
      <c r="K17" s="18">
        <v>6</v>
      </c>
      <c r="L17" s="18">
        <v>5</v>
      </c>
      <c r="M17" s="17">
        <f>SUM(E17:L17)</f>
        <v>45</v>
      </c>
      <c r="N17" s="16">
        <f>TIME(0,R17,S17)</f>
        <v>7.6851851851851847E-3</v>
      </c>
      <c r="O17" s="1">
        <f>$M$3-M17</f>
        <v>13</v>
      </c>
      <c r="P17" s="1">
        <f>$O$1/(MAX($M$3:$M$25)-MIN($M$3:$M$25))*60*(MAX($M$3:$M$25)-$M17)</f>
        <v>664.44444444444446</v>
      </c>
      <c r="Q17" s="15">
        <f>P17/60</f>
        <v>11.074074074074074</v>
      </c>
      <c r="R17" s="14">
        <f>FLOOR(Q17,1)</f>
        <v>11</v>
      </c>
      <c r="S17" s="15">
        <f>(Q17-R17)*60</f>
        <v>4.4444444444444642</v>
      </c>
      <c r="T17" s="14"/>
      <c r="U17" s="12"/>
      <c r="V17" s="8"/>
      <c r="W17" s="8"/>
      <c r="X17" s="8"/>
      <c r="Y17" s="13"/>
      <c r="Z17" s="13"/>
      <c r="AA17" s="12"/>
      <c r="AB17" s="13"/>
      <c r="AC17" s="12"/>
      <c r="AD17" s="8"/>
      <c r="AE17" s="8"/>
      <c r="AF17" s="8"/>
      <c r="AG17" s="13"/>
      <c r="AH17" s="13"/>
      <c r="AI17" s="12"/>
      <c r="AJ17" s="13"/>
      <c r="AK17" s="12"/>
      <c r="AL17" s="8"/>
      <c r="AM17" s="8"/>
      <c r="AN17" s="8"/>
      <c r="AO17" s="13"/>
      <c r="AP17" s="13"/>
      <c r="AQ17" s="12"/>
      <c r="AR17" s="13"/>
      <c r="AS17" s="12"/>
      <c r="AT17" s="8"/>
      <c r="AU17" s="8"/>
      <c r="AV17" s="8"/>
      <c r="AW17" s="13"/>
      <c r="AX17" s="13"/>
      <c r="AY17" s="12"/>
      <c r="AZ17" s="13"/>
      <c r="BA17" s="12"/>
      <c r="BB17" s="8"/>
      <c r="BC17" s="8"/>
      <c r="BD17" s="8"/>
      <c r="BE17" s="13"/>
      <c r="BF17" s="13"/>
      <c r="BG17" s="12"/>
      <c r="BH17" s="13"/>
      <c r="BI17" s="12"/>
      <c r="BJ17" s="8"/>
      <c r="BK17" s="8"/>
      <c r="BL17" s="8"/>
      <c r="BM17" s="13"/>
      <c r="BN17" s="13"/>
      <c r="BO17" s="12"/>
      <c r="BP17" s="13"/>
      <c r="BQ17" s="12"/>
      <c r="BR17" s="8"/>
      <c r="BS17" s="8"/>
      <c r="BT17" s="8"/>
      <c r="BU17" s="13"/>
      <c r="BV17" s="13"/>
      <c r="BW17" s="12"/>
      <c r="BX17" s="13"/>
      <c r="BY17" s="12"/>
      <c r="BZ17" s="8"/>
      <c r="CA17" s="8"/>
      <c r="CB17" s="8"/>
      <c r="CC17" s="13"/>
      <c r="CD17" s="13"/>
      <c r="CE17" s="12"/>
      <c r="CF17" s="13"/>
      <c r="CG17" s="12"/>
      <c r="CH17" s="8"/>
      <c r="CI17" s="8"/>
      <c r="CJ17" s="8"/>
      <c r="CK17" s="13"/>
      <c r="CL17" s="13"/>
      <c r="CM17" s="12"/>
      <c r="CN17" s="13"/>
      <c r="CO17" s="12"/>
      <c r="CP17" s="8"/>
      <c r="CQ17" s="8"/>
      <c r="CR17" s="8"/>
      <c r="CS17" s="13"/>
      <c r="CT17" s="13"/>
      <c r="CU17" s="12"/>
      <c r="CV17" s="13"/>
      <c r="CW17" s="12"/>
      <c r="CX17" s="8"/>
      <c r="CY17" s="8"/>
      <c r="CZ17" s="8"/>
      <c r="DA17" s="13"/>
      <c r="DB17" s="13"/>
      <c r="DC17" s="12"/>
      <c r="DD17" s="13"/>
      <c r="DE17" s="12"/>
      <c r="DF17" s="8"/>
      <c r="DG17" s="8"/>
      <c r="DH17" s="8"/>
      <c r="DI17" s="13"/>
      <c r="DJ17" s="13"/>
      <c r="DK17" s="12"/>
      <c r="DL17" s="13"/>
      <c r="DM17" s="12"/>
      <c r="DN17" s="8"/>
      <c r="DO17" s="8"/>
      <c r="DP17" s="8"/>
      <c r="DQ17" s="13"/>
      <c r="DR17" s="13"/>
      <c r="DS17" s="12"/>
      <c r="DT17" s="13"/>
      <c r="DU17" s="12"/>
      <c r="DV17" s="8"/>
      <c r="DW17" s="8"/>
      <c r="DX17" s="8"/>
      <c r="DY17" s="13"/>
      <c r="DZ17" s="13"/>
      <c r="EA17" s="12"/>
      <c r="EB17" s="13"/>
      <c r="EC17" s="12"/>
      <c r="ED17" s="8"/>
      <c r="EE17" s="8"/>
      <c r="EF17" s="8"/>
      <c r="EG17" s="13"/>
      <c r="EH17" s="13"/>
      <c r="EI17" s="12"/>
      <c r="EJ17" s="13"/>
      <c r="EK17" s="12"/>
      <c r="EL17" s="8"/>
      <c r="EM17" s="8"/>
      <c r="EN17" s="8"/>
      <c r="EO17" s="13"/>
      <c r="EP17" s="13"/>
      <c r="EQ17" s="12"/>
      <c r="ER17" s="13"/>
      <c r="ES17" s="12"/>
      <c r="ET17" s="8"/>
      <c r="EU17" s="8"/>
      <c r="EV17" s="8"/>
      <c r="EW17" s="13"/>
      <c r="EX17" s="13"/>
      <c r="EY17" s="12"/>
      <c r="EZ17" s="13"/>
      <c r="FA17" s="12"/>
      <c r="FB17" s="8"/>
      <c r="FC17" s="8"/>
      <c r="FD17" s="8"/>
      <c r="FE17" s="13"/>
      <c r="FF17" s="13"/>
      <c r="FG17" s="12"/>
      <c r="FH17" s="13"/>
      <c r="FI17" s="12"/>
      <c r="FJ17" s="8"/>
      <c r="FK17" s="8"/>
      <c r="FL17" s="8"/>
      <c r="FM17" s="13"/>
      <c r="FN17" s="13"/>
      <c r="FO17" s="12"/>
      <c r="FP17" s="13"/>
      <c r="FQ17" s="12"/>
      <c r="FR17" s="8"/>
      <c r="FS17" s="8"/>
      <c r="FT17" s="8"/>
      <c r="FU17" s="13"/>
      <c r="FV17" s="13"/>
      <c r="FW17" s="12"/>
      <c r="FX17" s="13"/>
      <c r="FY17" s="12"/>
      <c r="FZ17" s="8"/>
      <c r="GA17" s="8"/>
      <c r="GB17" s="8"/>
      <c r="GC17" s="13"/>
      <c r="GD17" s="13"/>
      <c r="GE17" s="12"/>
      <c r="GF17" s="13"/>
      <c r="GG17" s="12"/>
      <c r="GH17" s="8"/>
      <c r="GI17" s="8"/>
      <c r="GJ17" s="8"/>
      <c r="GK17" s="13"/>
      <c r="GL17" s="13"/>
      <c r="GM17" s="12"/>
      <c r="GN17" s="13"/>
      <c r="GO17" s="12"/>
      <c r="GP17" s="8"/>
      <c r="GQ17" s="8"/>
      <c r="GR17" s="8"/>
      <c r="GS17" s="13"/>
      <c r="GT17" s="13"/>
      <c r="GU17" s="12"/>
      <c r="GV17" s="13"/>
      <c r="GW17" s="12"/>
      <c r="GX17" s="8"/>
      <c r="GY17" s="8"/>
      <c r="GZ17" s="8"/>
      <c r="HA17" s="13"/>
      <c r="HB17" s="13"/>
      <c r="HC17" s="12"/>
      <c r="HD17" s="13"/>
      <c r="HE17" s="12"/>
      <c r="HF17" s="8"/>
      <c r="HG17" s="8"/>
      <c r="HH17" s="8"/>
      <c r="HI17" s="13"/>
      <c r="HJ17" s="13"/>
      <c r="HK17" s="12"/>
      <c r="HL17" s="13"/>
      <c r="HM17" s="12"/>
      <c r="HN17" s="8"/>
      <c r="HO17" s="8"/>
      <c r="HP17" s="8"/>
      <c r="HQ17" s="13"/>
      <c r="HR17" s="13"/>
      <c r="HS17" s="12"/>
      <c r="HT17" s="13"/>
      <c r="HU17" s="12"/>
      <c r="HV17" s="8"/>
      <c r="HW17" s="8"/>
      <c r="HX17" s="8"/>
      <c r="HY17" s="13"/>
      <c r="HZ17" s="13"/>
      <c r="IA17" s="12"/>
      <c r="IB17" s="13"/>
      <c r="IC17" s="12"/>
      <c r="ID17" s="8"/>
      <c r="IE17" s="8"/>
      <c r="IF17" s="8"/>
      <c r="IG17" s="13"/>
      <c r="IH17" s="13"/>
      <c r="II17" s="12"/>
      <c r="IJ17" s="13"/>
      <c r="IK17" s="12"/>
      <c r="IL17" s="8"/>
      <c r="IM17" s="8"/>
      <c r="IN17" s="8"/>
      <c r="IO17" s="13"/>
      <c r="IP17" s="13"/>
      <c r="IQ17" s="12"/>
      <c r="IR17" s="13"/>
      <c r="IS17" s="12"/>
      <c r="IT17" s="8"/>
      <c r="IU17" s="8"/>
    </row>
    <row r="18" spans="1:255" s="3" customFormat="1" ht="30">
      <c r="A18" s="22">
        <f>RANK(M18,$M$3:$M$25)</f>
        <v>16</v>
      </c>
      <c r="B18" s="21">
        <v>4</v>
      </c>
      <c r="C18" s="21" t="str">
        <f>VLOOKUP(B18,[1]A!$A:$C,2,0)</f>
        <v>Velryby</v>
      </c>
      <c r="D18" s="23" t="str">
        <f>VLOOKUP(B18,[1]A!$A:$C,3,0)</f>
        <v>VTO Neptun+4.PSVPraha</v>
      </c>
      <c r="E18" s="18">
        <v>10</v>
      </c>
      <c r="F18" s="18">
        <v>2</v>
      </c>
      <c r="G18" s="18">
        <v>4</v>
      </c>
      <c r="H18" s="19">
        <v>10</v>
      </c>
      <c r="I18" s="18">
        <v>2</v>
      </c>
      <c r="J18" s="18">
        <v>4</v>
      </c>
      <c r="K18" s="18">
        <v>6</v>
      </c>
      <c r="L18" s="18">
        <v>6</v>
      </c>
      <c r="M18" s="17">
        <f>SUM(E18:L18)</f>
        <v>44</v>
      </c>
      <c r="N18" s="16">
        <f>TIME(0,R18,S18)</f>
        <v>8.2754629629629619E-3</v>
      </c>
      <c r="O18" s="1">
        <f>$M$3-M18</f>
        <v>14</v>
      </c>
      <c r="P18" s="1">
        <f>$O$1/(MAX($M$3:$M$25)-MIN($M$3:$M$25))*60*(MAX($M$3:$M$25)-$M18)</f>
        <v>715.55555555555566</v>
      </c>
      <c r="Q18" s="15">
        <f>P18/60</f>
        <v>11.925925925925927</v>
      </c>
      <c r="R18" s="14">
        <f>FLOOR(Q18,1)</f>
        <v>11</v>
      </c>
      <c r="S18" s="15">
        <f>(Q18-R18)*60</f>
        <v>55.555555555555642</v>
      </c>
      <c r="T18" s="14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1"/>
      <c r="GQ18" s="1"/>
      <c r="GR18" s="1"/>
      <c r="GS18" s="1"/>
      <c r="GT18" s="1"/>
      <c r="GU18" s="1"/>
      <c r="GV18" s="1"/>
      <c r="GW18" s="1"/>
      <c r="GX18" s="1"/>
      <c r="GY18" s="1"/>
      <c r="GZ18" s="1"/>
      <c r="HA18" s="1"/>
      <c r="HB18" s="1"/>
      <c r="HC18" s="1"/>
      <c r="HD18" s="1"/>
      <c r="HE18" s="1"/>
      <c r="HF18" s="1"/>
      <c r="HG18" s="1"/>
      <c r="HH18" s="1"/>
      <c r="HI18" s="1"/>
      <c r="HJ18" s="1"/>
      <c r="HK18" s="1"/>
      <c r="HL18" s="1"/>
      <c r="HM18" s="1"/>
      <c r="HN18" s="1"/>
      <c r="HO18" s="1"/>
      <c r="HP18" s="1"/>
      <c r="HQ18" s="1"/>
      <c r="HR18" s="1"/>
      <c r="HS18" s="1"/>
      <c r="HT18" s="1"/>
      <c r="HU18" s="1"/>
      <c r="HV18" s="1"/>
      <c r="HW18" s="1"/>
      <c r="HX18" s="1"/>
      <c r="HY18" s="1"/>
      <c r="HZ18" s="1"/>
      <c r="IA18" s="1"/>
      <c r="IB18" s="1"/>
      <c r="IC18" s="1"/>
      <c r="ID18" s="1"/>
      <c r="IE18" s="1"/>
      <c r="IF18" s="1"/>
      <c r="IG18" s="1"/>
      <c r="IH18" s="1"/>
      <c r="II18" s="1"/>
      <c r="IJ18" s="1"/>
      <c r="IK18" s="1"/>
      <c r="IL18" s="1"/>
      <c r="IM18" s="1"/>
      <c r="IN18" s="1"/>
      <c r="IO18" s="1"/>
      <c r="IP18" s="1"/>
      <c r="IQ18" s="1"/>
      <c r="IR18" s="1"/>
      <c r="IS18" s="1"/>
      <c r="IT18" s="1"/>
      <c r="IU18" s="1"/>
    </row>
    <row r="19" spans="1:255" s="3" customFormat="1" ht="30">
      <c r="A19" s="22">
        <f>RANK(M19,$M$3:$M$25)</f>
        <v>16</v>
      </c>
      <c r="B19" s="21">
        <v>18</v>
      </c>
      <c r="C19" s="21" t="str">
        <f>VLOOKUP(B19,[1]A!$A:$C,2,0)</f>
        <v>Hnědý Bobřík</v>
      </c>
      <c r="D19" s="23" t="str">
        <f>VLOOKUP(B19,[1]A!$A:$C,3,0)</f>
        <v>Junák-4.přístav, odd.Bobříci</v>
      </c>
      <c r="E19" s="18">
        <v>5</v>
      </c>
      <c r="F19" s="18">
        <v>2</v>
      </c>
      <c r="G19" s="18">
        <v>12</v>
      </c>
      <c r="H19" s="19">
        <v>10</v>
      </c>
      <c r="I19" s="18">
        <v>4</v>
      </c>
      <c r="J19" s="18">
        <v>8</v>
      </c>
      <c r="K19" s="18">
        <v>2</v>
      </c>
      <c r="L19" s="18">
        <v>1</v>
      </c>
      <c r="M19" s="17">
        <f>SUM(E19:L19)</f>
        <v>44</v>
      </c>
      <c r="N19" s="16">
        <f>TIME(0,R19,S19)</f>
        <v>8.2754629629629619E-3</v>
      </c>
      <c r="O19" s="1">
        <f>$M$3-M19</f>
        <v>14</v>
      </c>
      <c r="P19" s="1">
        <f>$O$1/(MAX($M$3:$M$25)-MIN($M$3:$M$25))*60*(MAX($M$3:$M$25)-$M19)</f>
        <v>715.55555555555566</v>
      </c>
      <c r="Q19" s="15">
        <f>P19/60</f>
        <v>11.925925925925927</v>
      </c>
      <c r="R19" s="14">
        <f>FLOOR(Q19,1)</f>
        <v>11</v>
      </c>
      <c r="S19" s="15">
        <f>(Q19-R19)*60</f>
        <v>55.555555555555642</v>
      </c>
      <c r="T19" s="14"/>
      <c r="U19" s="12"/>
      <c r="V19" s="8"/>
      <c r="W19" s="8"/>
      <c r="X19" s="8"/>
      <c r="Y19" s="13"/>
      <c r="Z19" s="13"/>
      <c r="AA19" s="12"/>
      <c r="AB19" s="13"/>
      <c r="AC19" s="12"/>
      <c r="AD19" s="8"/>
      <c r="AE19" s="8"/>
      <c r="AF19" s="8"/>
      <c r="AG19" s="13"/>
      <c r="AH19" s="13"/>
      <c r="AI19" s="12"/>
      <c r="AJ19" s="13"/>
      <c r="AK19" s="12"/>
      <c r="AL19" s="8"/>
      <c r="AM19" s="8"/>
      <c r="AN19" s="8"/>
      <c r="AO19" s="13"/>
      <c r="AP19" s="13"/>
      <c r="AQ19" s="12"/>
      <c r="AR19" s="13"/>
      <c r="AS19" s="12"/>
      <c r="AT19" s="8"/>
      <c r="AU19" s="8"/>
      <c r="AV19" s="8"/>
      <c r="AW19" s="13"/>
      <c r="AX19" s="13"/>
      <c r="AY19" s="12"/>
      <c r="AZ19" s="13"/>
      <c r="BA19" s="12"/>
      <c r="BB19" s="8"/>
      <c r="BC19" s="8"/>
      <c r="BD19" s="8"/>
      <c r="BE19" s="13"/>
      <c r="BF19" s="13"/>
      <c r="BG19" s="12"/>
      <c r="BH19" s="13"/>
      <c r="BI19" s="12"/>
      <c r="BJ19" s="8"/>
      <c r="BK19" s="8"/>
      <c r="BL19" s="8"/>
      <c r="BM19" s="13"/>
      <c r="BN19" s="13"/>
      <c r="BO19" s="12"/>
      <c r="BP19" s="13"/>
      <c r="BQ19" s="12"/>
      <c r="BR19" s="8"/>
      <c r="BS19" s="8"/>
      <c r="BT19" s="8"/>
      <c r="BU19" s="13"/>
      <c r="BV19" s="13"/>
      <c r="BW19" s="12"/>
      <c r="BX19" s="13"/>
      <c r="BY19" s="12"/>
      <c r="BZ19" s="8"/>
      <c r="CA19" s="8"/>
      <c r="CB19" s="8"/>
      <c r="CC19" s="13"/>
      <c r="CD19" s="13"/>
      <c r="CE19" s="12"/>
      <c r="CF19" s="13"/>
      <c r="CG19" s="12"/>
      <c r="CH19" s="8"/>
      <c r="CI19" s="8"/>
      <c r="CJ19" s="8"/>
      <c r="CK19" s="13"/>
      <c r="CL19" s="13"/>
      <c r="CM19" s="12"/>
      <c r="CN19" s="13"/>
      <c r="CO19" s="12"/>
      <c r="CP19" s="8"/>
      <c r="CQ19" s="8"/>
      <c r="CR19" s="8"/>
      <c r="CS19" s="13"/>
      <c r="CT19" s="13"/>
      <c r="CU19" s="12"/>
      <c r="CV19" s="13"/>
      <c r="CW19" s="12"/>
      <c r="CX19" s="8"/>
      <c r="CY19" s="8"/>
      <c r="CZ19" s="8"/>
      <c r="DA19" s="13"/>
      <c r="DB19" s="13"/>
      <c r="DC19" s="12"/>
      <c r="DD19" s="13"/>
      <c r="DE19" s="12"/>
      <c r="DF19" s="8"/>
      <c r="DG19" s="8"/>
      <c r="DH19" s="8"/>
      <c r="DI19" s="13"/>
      <c r="DJ19" s="13"/>
      <c r="DK19" s="12"/>
      <c r="DL19" s="13"/>
      <c r="DM19" s="12"/>
      <c r="DN19" s="8"/>
      <c r="DO19" s="8"/>
      <c r="DP19" s="8"/>
      <c r="DQ19" s="13"/>
      <c r="DR19" s="13"/>
      <c r="DS19" s="12"/>
      <c r="DT19" s="13"/>
      <c r="DU19" s="12"/>
      <c r="DV19" s="8"/>
      <c r="DW19" s="8"/>
      <c r="DX19" s="8"/>
      <c r="DY19" s="13"/>
      <c r="DZ19" s="13"/>
      <c r="EA19" s="12"/>
      <c r="EB19" s="13"/>
      <c r="EC19" s="12"/>
      <c r="ED19" s="8"/>
      <c r="EE19" s="8"/>
      <c r="EF19" s="8"/>
      <c r="EG19" s="13"/>
      <c r="EH19" s="13"/>
      <c r="EI19" s="12"/>
      <c r="EJ19" s="13"/>
      <c r="EK19" s="12"/>
      <c r="EL19" s="8"/>
      <c r="EM19" s="8"/>
      <c r="EN19" s="8"/>
      <c r="EO19" s="13"/>
      <c r="EP19" s="13"/>
      <c r="EQ19" s="12"/>
      <c r="ER19" s="13"/>
      <c r="ES19" s="12"/>
      <c r="ET19" s="8"/>
      <c r="EU19" s="8"/>
      <c r="EV19" s="8"/>
      <c r="EW19" s="13"/>
      <c r="EX19" s="13"/>
      <c r="EY19" s="12"/>
      <c r="EZ19" s="13"/>
      <c r="FA19" s="12"/>
      <c r="FB19" s="8"/>
      <c r="FC19" s="8"/>
      <c r="FD19" s="8"/>
      <c r="FE19" s="13"/>
      <c r="FF19" s="13"/>
      <c r="FG19" s="12"/>
      <c r="FH19" s="13"/>
      <c r="FI19" s="12"/>
      <c r="FJ19" s="8"/>
      <c r="FK19" s="8"/>
      <c r="FL19" s="8"/>
      <c r="FM19" s="13"/>
      <c r="FN19" s="13"/>
      <c r="FO19" s="12"/>
      <c r="FP19" s="13"/>
      <c r="FQ19" s="12"/>
      <c r="FR19" s="8"/>
      <c r="FS19" s="8"/>
      <c r="FT19" s="8"/>
      <c r="FU19" s="13"/>
      <c r="FV19" s="13"/>
      <c r="FW19" s="12"/>
      <c r="FX19" s="13"/>
      <c r="FY19" s="12"/>
      <c r="FZ19" s="8"/>
      <c r="GA19" s="8"/>
      <c r="GB19" s="8"/>
      <c r="GC19" s="13"/>
      <c r="GD19" s="13"/>
      <c r="GE19" s="12"/>
      <c r="GF19" s="13"/>
      <c r="GG19" s="12"/>
      <c r="GH19" s="8"/>
      <c r="GI19" s="8"/>
      <c r="GJ19" s="8"/>
      <c r="GK19" s="13"/>
      <c r="GL19" s="13"/>
      <c r="GM19" s="12"/>
      <c r="GN19" s="13"/>
      <c r="GO19" s="12"/>
      <c r="GP19" s="8"/>
      <c r="GQ19" s="8"/>
      <c r="GR19" s="8"/>
      <c r="GS19" s="13"/>
      <c r="GT19" s="13"/>
      <c r="GU19" s="12"/>
      <c r="GV19" s="13"/>
      <c r="GW19" s="12"/>
      <c r="GX19" s="8"/>
      <c r="GY19" s="8"/>
      <c r="GZ19" s="8"/>
      <c r="HA19" s="13"/>
      <c r="HB19" s="13"/>
      <c r="HC19" s="12"/>
      <c r="HD19" s="13"/>
      <c r="HE19" s="12"/>
      <c r="HF19" s="8"/>
      <c r="HG19" s="8"/>
      <c r="HH19" s="8"/>
      <c r="HI19" s="13"/>
      <c r="HJ19" s="13"/>
      <c r="HK19" s="12"/>
      <c r="HL19" s="13"/>
      <c r="HM19" s="12"/>
      <c r="HN19" s="8"/>
      <c r="HO19" s="8"/>
      <c r="HP19" s="8"/>
      <c r="HQ19" s="13"/>
      <c r="HR19" s="13"/>
      <c r="HS19" s="12"/>
      <c r="HT19" s="13"/>
      <c r="HU19" s="12"/>
      <c r="HV19" s="8"/>
      <c r="HW19" s="8"/>
      <c r="HX19" s="8"/>
      <c r="HY19" s="13"/>
      <c r="HZ19" s="13"/>
      <c r="IA19" s="12"/>
      <c r="IB19" s="13"/>
      <c r="IC19" s="12"/>
      <c r="ID19" s="8"/>
      <c r="IE19" s="8"/>
      <c r="IF19" s="8"/>
      <c r="IG19" s="13"/>
      <c r="IH19" s="13"/>
      <c r="II19" s="12"/>
      <c r="IJ19" s="13"/>
      <c r="IK19" s="12"/>
      <c r="IL19" s="8"/>
      <c r="IM19" s="8"/>
      <c r="IN19" s="8"/>
      <c r="IO19" s="13"/>
      <c r="IP19" s="13"/>
      <c r="IQ19" s="12"/>
      <c r="IR19" s="13"/>
      <c r="IS19" s="12"/>
      <c r="IT19" s="8"/>
      <c r="IU19" s="8"/>
    </row>
    <row r="20" spans="1:255" s="3" customFormat="1" ht="30">
      <c r="A20" s="22">
        <f>RANK(M20,$M$3:$M$25)</f>
        <v>18</v>
      </c>
      <c r="B20" s="21">
        <v>2</v>
      </c>
      <c r="C20" s="21" t="str">
        <f>VLOOKUP(B20,[1]A!$A:$C,2,0)</f>
        <v>Rackové C</v>
      </c>
      <c r="D20" s="20" t="str">
        <f>VLOOKUP(B20,[1]A!$A:$C,3,0)</f>
        <v>4.PVS Praha</v>
      </c>
      <c r="E20" s="18">
        <v>3</v>
      </c>
      <c r="F20" s="18">
        <v>2</v>
      </c>
      <c r="G20" s="18">
        <v>4</v>
      </c>
      <c r="H20" s="19">
        <v>12</v>
      </c>
      <c r="I20" s="18">
        <v>2</v>
      </c>
      <c r="J20" s="18">
        <v>4</v>
      </c>
      <c r="K20" s="18">
        <v>6</v>
      </c>
      <c r="L20" s="18">
        <v>7</v>
      </c>
      <c r="M20" s="17">
        <f>SUM(E20:L20)</f>
        <v>40</v>
      </c>
      <c r="N20" s="16">
        <f>TIME(0,R20,S20)</f>
        <v>1.064814814814815E-2</v>
      </c>
      <c r="O20" s="1">
        <f>$M$3-M20</f>
        <v>18</v>
      </c>
      <c r="P20" s="1">
        <f>$O$1/(MAX($M$3:$M$25)-MIN($M$3:$M$25))*60*(MAX($M$3:$M$25)-$M20)</f>
        <v>920</v>
      </c>
      <c r="Q20" s="15">
        <f>P20/60</f>
        <v>15.333333333333334</v>
      </c>
      <c r="R20" s="14">
        <f>FLOOR(Q20,1)</f>
        <v>15</v>
      </c>
      <c r="S20" s="15">
        <f>(Q20-R20)*60</f>
        <v>20.000000000000036</v>
      </c>
      <c r="T20" s="14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1"/>
      <c r="GQ20" s="1"/>
      <c r="GR20" s="1"/>
      <c r="GS20" s="1"/>
      <c r="GT20" s="1"/>
      <c r="GU20" s="1"/>
      <c r="GV20" s="1"/>
      <c r="GW20" s="1"/>
      <c r="GX20" s="1"/>
      <c r="GY20" s="1"/>
      <c r="GZ20" s="1"/>
      <c r="HA20" s="1"/>
      <c r="HB20" s="1"/>
      <c r="HC20" s="1"/>
      <c r="HD20" s="1"/>
      <c r="HE20" s="1"/>
      <c r="HF20" s="1"/>
      <c r="HG20" s="1"/>
      <c r="HH20" s="1"/>
      <c r="HI20" s="1"/>
      <c r="HJ20" s="1"/>
      <c r="HK20" s="1"/>
      <c r="HL20" s="1"/>
      <c r="HM20" s="1"/>
      <c r="HN20" s="1"/>
      <c r="HO20" s="1"/>
      <c r="HP20" s="1"/>
      <c r="HQ20" s="1"/>
      <c r="HR20" s="1"/>
      <c r="HS20" s="1"/>
      <c r="HT20" s="1"/>
      <c r="HU20" s="1"/>
      <c r="HV20" s="1"/>
      <c r="HW20" s="1"/>
      <c r="HX20" s="1"/>
      <c r="HY20" s="1"/>
      <c r="HZ20" s="1"/>
      <c r="IA20" s="1"/>
      <c r="IB20" s="1"/>
      <c r="IC20" s="1"/>
      <c r="ID20" s="1"/>
      <c r="IE20" s="1"/>
      <c r="IF20" s="1"/>
      <c r="IG20" s="1"/>
      <c r="IH20" s="1"/>
      <c r="II20" s="1"/>
      <c r="IJ20" s="1"/>
      <c r="IK20" s="1"/>
      <c r="IL20" s="1"/>
      <c r="IM20" s="1"/>
      <c r="IN20" s="1"/>
      <c r="IO20" s="1"/>
      <c r="IP20" s="1"/>
      <c r="IQ20" s="1"/>
      <c r="IR20" s="1"/>
      <c r="IS20" s="1"/>
      <c r="IT20" s="1"/>
      <c r="IU20" s="1"/>
    </row>
    <row r="21" spans="1:255" s="3" customFormat="1" ht="30">
      <c r="A21" s="22">
        <f>RANK(M21,$M$3:$M$25)</f>
        <v>18</v>
      </c>
      <c r="B21" s="21">
        <v>10</v>
      </c>
      <c r="C21" s="21" t="str">
        <f>VLOOKUP(B21,[1]A!$A:$C,2,0)</f>
        <v>Kokosy na Sázavě</v>
      </c>
      <c r="D21" s="20" t="str">
        <f>VLOOKUP(B21,[1]A!$A:$C,3,0)</f>
        <v>VTO Regenti</v>
      </c>
      <c r="E21" s="18">
        <v>4</v>
      </c>
      <c r="F21" s="18">
        <v>2</v>
      </c>
      <c r="G21" s="18">
        <v>12</v>
      </c>
      <c r="H21" s="19">
        <v>12</v>
      </c>
      <c r="I21" s="18">
        <v>4</v>
      </c>
      <c r="J21" s="18">
        <v>4</v>
      </c>
      <c r="K21" s="18">
        <v>2</v>
      </c>
      <c r="L21" s="18">
        <v>0</v>
      </c>
      <c r="M21" s="17">
        <f>SUM(E21:L21)</f>
        <v>40</v>
      </c>
      <c r="N21" s="16">
        <f>TIME(0,R21,S21)</f>
        <v>1.064814814814815E-2</v>
      </c>
      <c r="O21" s="1">
        <f>$M$3-M21</f>
        <v>18</v>
      </c>
      <c r="P21" s="1">
        <f>$O$1/(MAX($M$3:$M$25)-MIN($M$3:$M$25))*60*(MAX($M$3:$M$25)-$M21)</f>
        <v>920</v>
      </c>
      <c r="Q21" s="15">
        <f>P21/60</f>
        <v>15.333333333333334</v>
      </c>
      <c r="R21" s="14">
        <f>FLOOR(Q21,1)</f>
        <v>15</v>
      </c>
      <c r="S21" s="15">
        <f>(Q21-R21)*60</f>
        <v>20.000000000000036</v>
      </c>
      <c r="T21" s="14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  <c r="FD21" s="1"/>
      <c r="FE21" s="1"/>
      <c r="FF21" s="1"/>
      <c r="FG21" s="1"/>
      <c r="FH21" s="1"/>
      <c r="FI21" s="1"/>
      <c r="FJ21" s="1"/>
      <c r="FK21" s="1"/>
      <c r="FL21" s="1"/>
      <c r="FM21" s="1"/>
      <c r="FN21" s="1"/>
      <c r="FO21" s="1"/>
      <c r="FP21" s="1"/>
      <c r="FQ21" s="1"/>
      <c r="FR21" s="1"/>
      <c r="FS21" s="1"/>
      <c r="FT21" s="1"/>
      <c r="FU21" s="1"/>
      <c r="FV21" s="1"/>
      <c r="FW21" s="1"/>
      <c r="FX21" s="1"/>
      <c r="FY21" s="1"/>
      <c r="FZ21" s="1"/>
      <c r="GA21" s="1"/>
      <c r="GB21" s="1"/>
      <c r="GC21" s="1"/>
      <c r="GD21" s="1"/>
      <c r="GE21" s="1"/>
      <c r="GF21" s="1"/>
      <c r="GG21" s="1"/>
      <c r="GH21" s="1"/>
      <c r="GI21" s="1"/>
      <c r="GJ21" s="1"/>
      <c r="GK21" s="1"/>
      <c r="GL21" s="1"/>
      <c r="GM21" s="1"/>
      <c r="GN21" s="1"/>
      <c r="GO21" s="1"/>
      <c r="GP21" s="1"/>
      <c r="GQ21" s="1"/>
      <c r="GR21" s="1"/>
      <c r="GS21" s="1"/>
      <c r="GT21" s="1"/>
      <c r="GU21" s="1"/>
      <c r="GV21" s="1"/>
      <c r="GW21" s="1"/>
      <c r="GX21" s="1"/>
      <c r="GY21" s="1"/>
      <c r="GZ21" s="1"/>
      <c r="HA21" s="1"/>
      <c r="HB21" s="1"/>
      <c r="HC21" s="1"/>
      <c r="HD21" s="1"/>
      <c r="HE21" s="1"/>
      <c r="HF21" s="1"/>
      <c r="HG21" s="1"/>
      <c r="HH21" s="1"/>
      <c r="HI21" s="1"/>
      <c r="HJ21" s="1"/>
      <c r="HK21" s="1"/>
      <c r="HL21" s="1"/>
      <c r="HM21" s="1"/>
      <c r="HN21" s="1"/>
      <c r="HO21" s="1"/>
      <c r="HP21" s="1"/>
      <c r="HQ21" s="1"/>
      <c r="HR21" s="1"/>
      <c r="HS21" s="1"/>
      <c r="HT21" s="1"/>
      <c r="HU21" s="1"/>
      <c r="HV21" s="1"/>
      <c r="HW21" s="1"/>
      <c r="HX21" s="1"/>
      <c r="HY21" s="1"/>
      <c r="HZ21" s="1"/>
      <c r="IA21" s="1"/>
      <c r="IB21" s="1"/>
      <c r="IC21" s="1"/>
      <c r="ID21" s="1"/>
      <c r="IE21" s="1"/>
      <c r="IF21" s="1"/>
      <c r="IG21" s="1"/>
      <c r="IH21" s="1"/>
      <c r="II21" s="1"/>
      <c r="IJ21" s="1"/>
      <c r="IK21" s="1"/>
      <c r="IL21" s="1"/>
      <c r="IM21" s="1"/>
      <c r="IN21" s="1"/>
      <c r="IO21" s="1"/>
      <c r="IP21" s="1"/>
      <c r="IQ21" s="1"/>
      <c r="IR21" s="1"/>
      <c r="IS21" s="1"/>
      <c r="IT21" s="1"/>
      <c r="IU21" s="1"/>
    </row>
    <row r="22" spans="1:255" s="3" customFormat="1" ht="30">
      <c r="A22" s="22">
        <f>RANK(M22,$M$3:$M$25)</f>
        <v>18</v>
      </c>
      <c r="B22" s="21">
        <v>17</v>
      </c>
      <c r="C22" s="21" t="str">
        <f>VLOOKUP(B22,[1]A!$A:$C,2,0)</f>
        <v>Bětoušky</v>
      </c>
      <c r="D22" s="24" t="str">
        <f>VLOOKUP(B22,[1]A!$A:$C,3,0)</f>
        <v>4 přístav J. Nerudy, Želvy</v>
      </c>
      <c r="E22" s="18">
        <v>8</v>
      </c>
      <c r="F22" s="18">
        <v>2</v>
      </c>
      <c r="G22" s="18">
        <v>4</v>
      </c>
      <c r="H22" s="19">
        <v>12</v>
      </c>
      <c r="I22" s="18">
        <v>2</v>
      </c>
      <c r="J22" s="18">
        <v>5</v>
      </c>
      <c r="K22" s="18">
        <v>4</v>
      </c>
      <c r="L22" s="18">
        <v>3</v>
      </c>
      <c r="M22" s="17">
        <f>SUM(E22:L22)</f>
        <v>40</v>
      </c>
      <c r="N22" s="16">
        <f>TIME(0,R22,S22)</f>
        <v>1.064814814814815E-2</v>
      </c>
      <c r="O22" s="1">
        <f>$M$3-M22</f>
        <v>18</v>
      </c>
      <c r="P22" s="1">
        <f>$O$1/(MAX($M$3:$M$25)-MIN($M$3:$M$25))*60*(MAX($M$3:$M$25)-$M22)</f>
        <v>920</v>
      </c>
      <c r="Q22" s="15">
        <f>P22/60</f>
        <v>15.333333333333334</v>
      </c>
      <c r="R22" s="14">
        <f>FLOOR(Q22,1)</f>
        <v>15</v>
      </c>
      <c r="S22" s="15">
        <f>(Q22-R22)*60</f>
        <v>20.000000000000036</v>
      </c>
      <c r="T22" s="14"/>
      <c r="U22" s="12"/>
      <c r="V22" s="8"/>
      <c r="W22" s="8"/>
      <c r="X22" s="8"/>
      <c r="Y22" s="13"/>
      <c r="Z22" s="13"/>
      <c r="AA22" s="12"/>
      <c r="AB22" s="13"/>
      <c r="AC22" s="12"/>
      <c r="AD22" s="8"/>
      <c r="AE22" s="8"/>
      <c r="AF22" s="8"/>
      <c r="AG22" s="13"/>
      <c r="AH22" s="13"/>
      <c r="AI22" s="12"/>
      <c r="AJ22" s="13"/>
      <c r="AK22" s="12"/>
      <c r="AL22" s="8"/>
      <c r="AM22" s="8"/>
      <c r="AN22" s="8"/>
      <c r="AO22" s="13"/>
      <c r="AP22" s="13"/>
      <c r="AQ22" s="12"/>
      <c r="AR22" s="13"/>
      <c r="AS22" s="12"/>
      <c r="AT22" s="8"/>
      <c r="AU22" s="8"/>
      <c r="AV22" s="8"/>
      <c r="AW22" s="13"/>
      <c r="AX22" s="13"/>
      <c r="AY22" s="12"/>
      <c r="AZ22" s="13"/>
      <c r="BA22" s="12"/>
      <c r="BB22" s="8"/>
      <c r="BC22" s="8"/>
      <c r="BD22" s="8"/>
      <c r="BE22" s="13"/>
      <c r="BF22" s="13"/>
      <c r="BG22" s="12"/>
      <c r="BH22" s="13"/>
      <c r="BI22" s="12"/>
      <c r="BJ22" s="8"/>
      <c r="BK22" s="8"/>
      <c r="BL22" s="8"/>
      <c r="BM22" s="13"/>
      <c r="BN22" s="13"/>
      <c r="BO22" s="12"/>
      <c r="BP22" s="13"/>
      <c r="BQ22" s="12"/>
      <c r="BR22" s="8"/>
      <c r="BS22" s="8"/>
      <c r="BT22" s="8"/>
      <c r="BU22" s="13"/>
      <c r="BV22" s="13"/>
      <c r="BW22" s="12"/>
      <c r="BX22" s="13"/>
      <c r="BY22" s="12"/>
      <c r="BZ22" s="8"/>
      <c r="CA22" s="8"/>
      <c r="CB22" s="8"/>
      <c r="CC22" s="13"/>
      <c r="CD22" s="13"/>
      <c r="CE22" s="12"/>
      <c r="CF22" s="13"/>
      <c r="CG22" s="12"/>
      <c r="CH22" s="8"/>
      <c r="CI22" s="8"/>
      <c r="CJ22" s="8"/>
      <c r="CK22" s="13"/>
      <c r="CL22" s="13"/>
      <c r="CM22" s="12"/>
      <c r="CN22" s="13"/>
      <c r="CO22" s="12"/>
      <c r="CP22" s="8"/>
      <c r="CQ22" s="8"/>
      <c r="CR22" s="8"/>
      <c r="CS22" s="13"/>
      <c r="CT22" s="13"/>
      <c r="CU22" s="12"/>
      <c r="CV22" s="13"/>
      <c r="CW22" s="12"/>
      <c r="CX22" s="8"/>
      <c r="CY22" s="8"/>
      <c r="CZ22" s="8"/>
      <c r="DA22" s="13"/>
      <c r="DB22" s="13"/>
      <c r="DC22" s="12"/>
      <c r="DD22" s="13"/>
      <c r="DE22" s="12"/>
      <c r="DF22" s="8"/>
      <c r="DG22" s="8"/>
      <c r="DH22" s="8"/>
      <c r="DI22" s="13"/>
      <c r="DJ22" s="13"/>
      <c r="DK22" s="12"/>
      <c r="DL22" s="13"/>
      <c r="DM22" s="12"/>
      <c r="DN22" s="8"/>
      <c r="DO22" s="8"/>
      <c r="DP22" s="8"/>
      <c r="DQ22" s="13"/>
      <c r="DR22" s="13"/>
      <c r="DS22" s="12"/>
      <c r="DT22" s="13"/>
      <c r="DU22" s="12"/>
      <c r="DV22" s="8"/>
      <c r="DW22" s="8"/>
      <c r="DX22" s="8"/>
      <c r="DY22" s="13"/>
      <c r="DZ22" s="13"/>
      <c r="EA22" s="12"/>
      <c r="EB22" s="13"/>
      <c r="EC22" s="12"/>
      <c r="ED22" s="8"/>
      <c r="EE22" s="8"/>
      <c r="EF22" s="8"/>
      <c r="EG22" s="13"/>
      <c r="EH22" s="13"/>
      <c r="EI22" s="12"/>
      <c r="EJ22" s="13"/>
      <c r="EK22" s="12"/>
      <c r="EL22" s="8"/>
      <c r="EM22" s="8"/>
      <c r="EN22" s="8"/>
      <c r="EO22" s="13"/>
      <c r="EP22" s="13"/>
      <c r="EQ22" s="12"/>
      <c r="ER22" s="13"/>
      <c r="ES22" s="12"/>
      <c r="ET22" s="8"/>
      <c r="EU22" s="8"/>
      <c r="EV22" s="8"/>
      <c r="EW22" s="13"/>
      <c r="EX22" s="13"/>
      <c r="EY22" s="12"/>
      <c r="EZ22" s="13"/>
      <c r="FA22" s="12"/>
      <c r="FB22" s="8"/>
      <c r="FC22" s="8"/>
      <c r="FD22" s="8"/>
      <c r="FE22" s="13"/>
      <c r="FF22" s="13"/>
      <c r="FG22" s="12"/>
      <c r="FH22" s="13"/>
      <c r="FI22" s="12"/>
      <c r="FJ22" s="8"/>
      <c r="FK22" s="8"/>
      <c r="FL22" s="8"/>
      <c r="FM22" s="13"/>
      <c r="FN22" s="13"/>
      <c r="FO22" s="12"/>
      <c r="FP22" s="13"/>
      <c r="FQ22" s="12"/>
      <c r="FR22" s="8"/>
      <c r="FS22" s="8"/>
      <c r="FT22" s="8"/>
      <c r="FU22" s="13"/>
      <c r="FV22" s="13"/>
      <c r="FW22" s="12"/>
      <c r="FX22" s="13"/>
      <c r="FY22" s="12"/>
      <c r="FZ22" s="8"/>
      <c r="GA22" s="8"/>
      <c r="GB22" s="8"/>
      <c r="GC22" s="13"/>
      <c r="GD22" s="13"/>
      <c r="GE22" s="12"/>
      <c r="GF22" s="13"/>
      <c r="GG22" s="12"/>
      <c r="GH22" s="8"/>
      <c r="GI22" s="8"/>
      <c r="GJ22" s="8"/>
      <c r="GK22" s="13"/>
      <c r="GL22" s="13"/>
      <c r="GM22" s="12"/>
      <c r="GN22" s="13"/>
      <c r="GO22" s="12"/>
      <c r="GP22" s="8"/>
      <c r="GQ22" s="8"/>
      <c r="GR22" s="8"/>
      <c r="GS22" s="13"/>
      <c r="GT22" s="13"/>
      <c r="GU22" s="12"/>
      <c r="GV22" s="13"/>
      <c r="GW22" s="12"/>
      <c r="GX22" s="8"/>
      <c r="GY22" s="8"/>
      <c r="GZ22" s="8"/>
      <c r="HA22" s="13"/>
      <c r="HB22" s="13"/>
      <c r="HC22" s="12"/>
      <c r="HD22" s="13"/>
      <c r="HE22" s="12"/>
      <c r="HF22" s="8"/>
      <c r="HG22" s="8"/>
      <c r="HH22" s="8"/>
      <c r="HI22" s="13"/>
      <c r="HJ22" s="13"/>
      <c r="HK22" s="12"/>
      <c r="HL22" s="13"/>
      <c r="HM22" s="12"/>
      <c r="HN22" s="8"/>
      <c r="HO22" s="8"/>
      <c r="HP22" s="8"/>
      <c r="HQ22" s="13"/>
      <c r="HR22" s="13"/>
      <c r="HS22" s="12"/>
      <c r="HT22" s="13"/>
      <c r="HU22" s="12"/>
      <c r="HV22" s="8"/>
      <c r="HW22" s="8"/>
      <c r="HX22" s="8"/>
      <c r="HY22" s="13"/>
      <c r="HZ22" s="13"/>
      <c r="IA22" s="12"/>
      <c r="IB22" s="13"/>
      <c r="IC22" s="12"/>
      <c r="ID22" s="8"/>
      <c r="IE22" s="8"/>
      <c r="IF22" s="8"/>
      <c r="IG22" s="13"/>
      <c r="IH22" s="13"/>
      <c r="II22" s="12"/>
      <c r="IJ22" s="13"/>
      <c r="IK22" s="12"/>
      <c r="IL22" s="8"/>
      <c r="IM22" s="8"/>
      <c r="IN22" s="8"/>
      <c r="IO22" s="13"/>
      <c r="IP22" s="13"/>
      <c r="IQ22" s="12"/>
      <c r="IR22" s="13"/>
      <c r="IS22" s="12"/>
      <c r="IT22" s="8"/>
      <c r="IU22" s="8"/>
    </row>
    <row r="23" spans="1:255" s="3" customFormat="1" ht="30">
      <c r="A23" s="22">
        <f>RANK(M23,$M$3:$M$25)</f>
        <v>21</v>
      </c>
      <c r="B23" s="21">
        <v>23</v>
      </c>
      <c r="C23" s="21" t="str">
        <f>VLOOKUP(B23,[1]A!$A:$C,2,0)</f>
        <v>Černý Bobřík</v>
      </c>
      <c r="D23" s="23" t="str">
        <f>VLOOKUP(B23,[1]A!$A:$C,3,0)</f>
        <v>Junák-4.přístav, odd.Bobříci</v>
      </c>
      <c r="E23" s="18">
        <v>4</v>
      </c>
      <c r="F23" s="18">
        <v>0</v>
      </c>
      <c r="G23" s="18">
        <v>4</v>
      </c>
      <c r="H23" s="19">
        <v>12</v>
      </c>
      <c r="I23" s="18">
        <v>4</v>
      </c>
      <c r="J23" s="18">
        <v>3</v>
      </c>
      <c r="K23" s="18">
        <v>8</v>
      </c>
      <c r="L23" s="18">
        <v>1</v>
      </c>
      <c r="M23" s="17">
        <f>SUM(E23:L23)</f>
        <v>36</v>
      </c>
      <c r="N23" s="16">
        <f>TIME(0,R23,S23)</f>
        <v>1.300925925925926E-2</v>
      </c>
      <c r="O23" s="1">
        <f>$M$3-M23</f>
        <v>22</v>
      </c>
      <c r="P23" s="1">
        <f>$O$1/(MAX($M$3:$M$25)-MIN($M$3:$M$25))*60*(MAX($M$3:$M$25)-$M23)</f>
        <v>1124.4444444444446</v>
      </c>
      <c r="Q23" s="15">
        <f>P23/60</f>
        <v>18.740740740740744</v>
      </c>
      <c r="R23" s="14">
        <f>FLOOR(Q23,1)</f>
        <v>18</v>
      </c>
      <c r="S23" s="15">
        <f>(Q23-R23)*60</f>
        <v>44.444444444444642</v>
      </c>
      <c r="T23" s="14"/>
      <c r="U23" s="12"/>
      <c r="V23" s="8"/>
      <c r="W23" s="8"/>
      <c r="X23" s="8"/>
      <c r="Y23" s="13"/>
      <c r="Z23" s="13"/>
      <c r="AA23" s="12"/>
      <c r="AB23" s="13"/>
      <c r="AC23" s="12"/>
      <c r="AD23" s="8"/>
      <c r="AE23" s="8"/>
      <c r="AF23" s="8"/>
      <c r="AG23" s="13"/>
      <c r="AH23" s="13"/>
      <c r="AI23" s="12"/>
      <c r="AJ23" s="13"/>
      <c r="AK23" s="12"/>
      <c r="AL23" s="8"/>
      <c r="AM23" s="8"/>
      <c r="AN23" s="8"/>
      <c r="AO23" s="13"/>
      <c r="AP23" s="13"/>
      <c r="AQ23" s="12"/>
      <c r="AR23" s="13"/>
      <c r="AS23" s="12"/>
      <c r="AT23" s="8"/>
      <c r="AU23" s="8"/>
      <c r="AV23" s="8"/>
      <c r="AW23" s="13"/>
      <c r="AX23" s="13"/>
      <c r="AY23" s="12"/>
      <c r="AZ23" s="13"/>
      <c r="BA23" s="12"/>
      <c r="BB23" s="8"/>
      <c r="BC23" s="8"/>
      <c r="BD23" s="8"/>
      <c r="BE23" s="13"/>
      <c r="BF23" s="13"/>
      <c r="BG23" s="12"/>
      <c r="BH23" s="13"/>
      <c r="BI23" s="12"/>
      <c r="BJ23" s="8"/>
      <c r="BK23" s="8"/>
      <c r="BL23" s="8"/>
      <c r="BM23" s="13"/>
      <c r="BN23" s="13"/>
      <c r="BO23" s="12"/>
      <c r="BP23" s="13"/>
      <c r="BQ23" s="12"/>
      <c r="BR23" s="8"/>
      <c r="BS23" s="8"/>
      <c r="BT23" s="8"/>
      <c r="BU23" s="13"/>
      <c r="BV23" s="13"/>
      <c r="BW23" s="12"/>
      <c r="BX23" s="13"/>
      <c r="BY23" s="12"/>
      <c r="BZ23" s="8"/>
      <c r="CA23" s="8"/>
      <c r="CB23" s="8"/>
      <c r="CC23" s="13"/>
      <c r="CD23" s="13"/>
      <c r="CE23" s="12"/>
      <c r="CF23" s="13"/>
      <c r="CG23" s="12"/>
      <c r="CH23" s="8"/>
      <c r="CI23" s="8"/>
      <c r="CJ23" s="8"/>
      <c r="CK23" s="13"/>
      <c r="CL23" s="13"/>
      <c r="CM23" s="12"/>
      <c r="CN23" s="13"/>
      <c r="CO23" s="12"/>
      <c r="CP23" s="8"/>
      <c r="CQ23" s="8"/>
      <c r="CR23" s="8"/>
      <c r="CS23" s="13"/>
      <c r="CT23" s="13"/>
      <c r="CU23" s="12"/>
      <c r="CV23" s="13"/>
      <c r="CW23" s="12"/>
      <c r="CX23" s="8"/>
      <c r="CY23" s="8"/>
      <c r="CZ23" s="8"/>
      <c r="DA23" s="13"/>
      <c r="DB23" s="13"/>
      <c r="DC23" s="12"/>
      <c r="DD23" s="13"/>
      <c r="DE23" s="12"/>
      <c r="DF23" s="8"/>
      <c r="DG23" s="8"/>
      <c r="DH23" s="8"/>
      <c r="DI23" s="13"/>
      <c r="DJ23" s="13"/>
      <c r="DK23" s="12"/>
      <c r="DL23" s="13"/>
      <c r="DM23" s="12"/>
      <c r="DN23" s="8"/>
      <c r="DO23" s="8"/>
      <c r="DP23" s="8"/>
      <c r="DQ23" s="13"/>
      <c r="DR23" s="13"/>
      <c r="DS23" s="12"/>
      <c r="DT23" s="13"/>
      <c r="DU23" s="12"/>
      <c r="DV23" s="8"/>
      <c r="DW23" s="8"/>
      <c r="DX23" s="8"/>
      <c r="DY23" s="13"/>
      <c r="DZ23" s="13"/>
      <c r="EA23" s="12"/>
      <c r="EB23" s="13"/>
      <c r="EC23" s="12"/>
      <c r="ED23" s="8"/>
      <c r="EE23" s="8"/>
      <c r="EF23" s="8"/>
      <c r="EG23" s="13"/>
      <c r="EH23" s="13"/>
      <c r="EI23" s="12"/>
      <c r="EJ23" s="13"/>
      <c r="EK23" s="12"/>
      <c r="EL23" s="8"/>
      <c r="EM23" s="8"/>
      <c r="EN23" s="8"/>
      <c r="EO23" s="13"/>
      <c r="EP23" s="13"/>
      <c r="EQ23" s="12"/>
      <c r="ER23" s="13"/>
      <c r="ES23" s="12"/>
      <c r="ET23" s="8"/>
      <c r="EU23" s="8"/>
      <c r="EV23" s="8"/>
      <c r="EW23" s="13"/>
      <c r="EX23" s="13"/>
      <c r="EY23" s="12"/>
      <c r="EZ23" s="13"/>
      <c r="FA23" s="12"/>
      <c r="FB23" s="8"/>
      <c r="FC23" s="8"/>
      <c r="FD23" s="8"/>
      <c r="FE23" s="13"/>
      <c r="FF23" s="13"/>
      <c r="FG23" s="12"/>
      <c r="FH23" s="13"/>
      <c r="FI23" s="12"/>
      <c r="FJ23" s="8"/>
      <c r="FK23" s="8"/>
      <c r="FL23" s="8"/>
      <c r="FM23" s="13"/>
      <c r="FN23" s="13"/>
      <c r="FO23" s="12"/>
      <c r="FP23" s="13"/>
      <c r="FQ23" s="12"/>
      <c r="FR23" s="8"/>
      <c r="FS23" s="8"/>
      <c r="FT23" s="8"/>
      <c r="FU23" s="13"/>
      <c r="FV23" s="13"/>
      <c r="FW23" s="12"/>
      <c r="FX23" s="13"/>
      <c r="FY23" s="12"/>
      <c r="FZ23" s="8"/>
      <c r="GA23" s="8"/>
      <c r="GB23" s="8"/>
      <c r="GC23" s="13"/>
      <c r="GD23" s="13"/>
      <c r="GE23" s="12"/>
      <c r="GF23" s="13"/>
      <c r="GG23" s="12"/>
      <c r="GH23" s="8"/>
      <c r="GI23" s="8"/>
      <c r="GJ23" s="8"/>
      <c r="GK23" s="13"/>
      <c r="GL23" s="13"/>
      <c r="GM23" s="12"/>
      <c r="GN23" s="13"/>
      <c r="GO23" s="12"/>
      <c r="GP23" s="8"/>
      <c r="GQ23" s="8"/>
      <c r="GR23" s="8"/>
      <c r="GS23" s="13"/>
      <c r="GT23" s="13"/>
      <c r="GU23" s="12"/>
      <c r="GV23" s="13"/>
      <c r="GW23" s="12"/>
      <c r="GX23" s="8"/>
      <c r="GY23" s="8"/>
      <c r="GZ23" s="8"/>
      <c r="HA23" s="13"/>
      <c r="HB23" s="13"/>
      <c r="HC23" s="12"/>
      <c r="HD23" s="13"/>
      <c r="HE23" s="12"/>
      <c r="HF23" s="8"/>
      <c r="HG23" s="8"/>
      <c r="HH23" s="8"/>
      <c r="HI23" s="13"/>
      <c r="HJ23" s="13"/>
      <c r="HK23" s="12"/>
      <c r="HL23" s="13"/>
      <c r="HM23" s="12"/>
      <c r="HN23" s="8"/>
      <c r="HO23" s="8"/>
      <c r="HP23" s="8"/>
      <c r="HQ23" s="13"/>
      <c r="HR23" s="13"/>
      <c r="HS23" s="12"/>
      <c r="HT23" s="13"/>
      <c r="HU23" s="12"/>
      <c r="HV23" s="8"/>
      <c r="HW23" s="8"/>
      <c r="HX23" s="8"/>
      <c r="HY23" s="13"/>
      <c r="HZ23" s="13"/>
      <c r="IA23" s="12"/>
      <c r="IB23" s="13"/>
      <c r="IC23" s="12"/>
      <c r="ID23" s="8"/>
      <c r="IE23" s="8"/>
      <c r="IF23" s="8"/>
      <c r="IG23" s="13"/>
      <c r="IH23" s="13"/>
      <c r="II23" s="12"/>
      <c r="IJ23" s="13"/>
      <c r="IK23" s="12"/>
      <c r="IL23" s="8"/>
      <c r="IM23" s="8"/>
      <c r="IN23" s="8"/>
      <c r="IO23" s="13"/>
      <c r="IP23" s="13"/>
      <c r="IQ23" s="12"/>
      <c r="IR23" s="13"/>
      <c r="IS23" s="12"/>
      <c r="IT23" s="8"/>
      <c r="IU23" s="8"/>
    </row>
    <row r="24" spans="1:255" s="3" customFormat="1" ht="30">
      <c r="A24" s="22">
        <f>RANK(M24,$M$3:$M$25)</f>
        <v>22</v>
      </c>
      <c r="B24" s="21">
        <v>20</v>
      </c>
      <c r="C24" s="21" t="str">
        <f>VLOOKUP(B24,[1]A!$A:$C,2,0)</f>
        <v>Želvušky</v>
      </c>
      <c r="D24" s="23" t="str">
        <f>VLOOKUP(B24,[1]A!$A:$C,3,0)</f>
        <v>4.přístav J.Nerudy,Želvy</v>
      </c>
      <c r="E24" s="18">
        <v>5</v>
      </c>
      <c r="F24" s="18">
        <v>0</v>
      </c>
      <c r="G24" s="18">
        <v>4</v>
      </c>
      <c r="H24" s="19">
        <v>8</v>
      </c>
      <c r="I24" s="18">
        <v>8</v>
      </c>
      <c r="J24" s="18">
        <v>6</v>
      </c>
      <c r="K24" s="18">
        <v>0</v>
      </c>
      <c r="L24" s="18">
        <v>3</v>
      </c>
      <c r="M24" s="17">
        <f>SUM(E24:L24)</f>
        <v>34</v>
      </c>
      <c r="N24" s="16">
        <f>TIME(0,R24,S24)</f>
        <v>1.4189814814814815E-2</v>
      </c>
      <c r="O24" s="1">
        <f>$M$3-M24</f>
        <v>24</v>
      </c>
      <c r="P24" s="1">
        <f>$O$1/(MAX($M$3:$M$25)-MIN($M$3:$M$25))*60*(MAX($M$3:$M$25)-$M24)</f>
        <v>1226.6666666666667</v>
      </c>
      <c r="Q24" s="15">
        <f>P24/60</f>
        <v>20.444444444444446</v>
      </c>
      <c r="R24" s="14">
        <f>FLOOR(Q24,1)</f>
        <v>20</v>
      </c>
      <c r="S24" s="15">
        <f>(Q24-R24)*60</f>
        <v>26.666666666666785</v>
      </c>
      <c r="T24" s="14"/>
      <c r="U24" s="12"/>
      <c r="V24" s="8"/>
      <c r="W24" s="8"/>
      <c r="X24" s="8"/>
      <c r="Y24" s="13"/>
      <c r="Z24" s="13"/>
      <c r="AA24" s="12"/>
      <c r="AB24" s="13"/>
      <c r="AC24" s="12"/>
      <c r="AD24" s="8"/>
      <c r="AE24" s="8"/>
      <c r="AF24" s="8"/>
      <c r="AG24" s="13"/>
      <c r="AH24" s="13"/>
      <c r="AI24" s="12"/>
      <c r="AJ24" s="13"/>
      <c r="AK24" s="12"/>
      <c r="AL24" s="8"/>
      <c r="AM24" s="8"/>
      <c r="AN24" s="8"/>
      <c r="AO24" s="13"/>
      <c r="AP24" s="13"/>
      <c r="AQ24" s="12"/>
      <c r="AR24" s="13"/>
      <c r="AS24" s="12"/>
      <c r="AT24" s="8"/>
      <c r="AU24" s="8"/>
      <c r="AV24" s="8"/>
      <c r="AW24" s="13"/>
      <c r="AX24" s="13"/>
      <c r="AY24" s="12"/>
      <c r="AZ24" s="13"/>
      <c r="BA24" s="12"/>
      <c r="BB24" s="8"/>
      <c r="BC24" s="8"/>
      <c r="BD24" s="8"/>
      <c r="BE24" s="13"/>
      <c r="BF24" s="13"/>
      <c r="BG24" s="12"/>
      <c r="BH24" s="13"/>
      <c r="BI24" s="12"/>
      <c r="BJ24" s="8"/>
      <c r="BK24" s="8"/>
      <c r="BL24" s="8"/>
      <c r="BM24" s="13"/>
      <c r="BN24" s="13"/>
      <c r="BO24" s="12"/>
      <c r="BP24" s="13"/>
      <c r="BQ24" s="12"/>
      <c r="BR24" s="8"/>
      <c r="BS24" s="8"/>
      <c r="BT24" s="8"/>
      <c r="BU24" s="13"/>
      <c r="BV24" s="13"/>
      <c r="BW24" s="12"/>
      <c r="BX24" s="13"/>
      <c r="BY24" s="12"/>
      <c r="BZ24" s="8"/>
      <c r="CA24" s="8"/>
      <c r="CB24" s="8"/>
      <c r="CC24" s="13"/>
      <c r="CD24" s="13"/>
      <c r="CE24" s="12"/>
      <c r="CF24" s="13"/>
      <c r="CG24" s="12"/>
      <c r="CH24" s="8"/>
      <c r="CI24" s="8"/>
      <c r="CJ24" s="8"/>
      <c r="CK24" s="13"/>
      <c r="CL24" s="13"/>
      <c r="CM24" s="12"/>
      <c r="CN24" s="13"/>
      <c r="CO24" s="12"/>
      <c r="CP24" s="8"/>
      <c r="CQ24" s="8"/>
      <c r="CR24" s="8"/>
      <c r="CS24" s="13"/>
      <c r="CT24" s="13"/>
      <c r="CU24" s="12"/>
      <c r="CV24" s="13"/>
      <c r="CW24" s="12"/>
      <c r="CX24" s="8"/>
      <c r="CY24" s="8"/>
      <c r="CZ24" s="8"/>
      <c r="DA24" s="13"/>
      <c r="DB24" s="13"/>
      <c r="DC24" s="12"/>
      <c r="DD24" s="13"/>
      <c r="DE24" s="12"/>
      <c r="DF24" s="8"/>
      <c r="DG24" s="8"/>
      <c r="DH24" s="8"/>
      <c r="DI24" s="13"/>
      <c r="DJ24" s="13"/>
      <c r="DK24" s="12"/>
      <c r="DL24" s="13"/>
      <c r="DM24" s="12"/>
      <c r="DN24" s="8"/>
      <c r="DO24" s="8"/>
      <c r="DP24" s="8"/>
      <c r="DQ24" s="13"/>
      <c r="DR24" s="13"/>
      <c r="DS24" s="12"/>
      <c r="DT24" s="13"/>
      <c r="DU24" s="12"/>
      <c r="DV24" s="8"/>
      <c r="DW24" s="8"/>
      <c r="DX24" s="8"/>
      <c r="DY24" s="13"/>
      <c r="DZ24" s="13"/>
      <c r="EA24" s="12"/>
      <c r="EB24" s="13"/>
      <c r="EC24" s="12"/>
      <c r="ED24" s="8"/>
      <c r="EE24" s="8"/>
      <c r="EF24" s="8"/>
      <c r="EG24" s="13"/>
      <c r="EH24" s="13"/>
      <c r="EI24" s="12"/>
      <c r="EJ24" s="13"/>
      <c r="EK24" s="12"/>
      <c r="EL24" s="8"/>
      <c r="EM24" s="8"/>
      <c r="EN24" s="8"/>
      <c r="EO24" s="13"/>
      <c r="EP24" s="13"/>
      <c r="EQ24" s="12"/>
      <c r="ER24" s="13"/>
      <c r="ES24" s="12"/>
      <c r="ET24" s="8"/>
      <c r="EU24" s="8"/>
      <c r="EV24" s="8"/>
      <c r="EW24" s="13"/>
      <c r="EX24" s="13"/>
      <c r="EY24" s="12"/>
      <c r="EZ24" s="13"/>
      <c r="FA24" s="12"/>
      <c r="FB24" s="8"/>
      <c r="FC24" s="8"/>
      <c r="FD24" s="8"/>
      <c r="FE24" s="13"/>
      <c r="FF24" s="13"/>
      <c r="FG24" s="12"/>
      <c r="FH24" s="13"/>
      <c r="FI24" s="12"/>
      <c r="FJ24" s="8"/>
      <c r="FK24" s="8"/>
      <c r="FL24" s="8"/>
      <c r="FM24" s="13"/>
      <c r="FN24" s="13"/>
      <c r="FO24" s="12"/>
      <c r="FP24" s="13"/>
      <c r="FQ24" s="12"/>
      <c r="FR24" s="8"/>
      <c r="FS24" s="8"/>
      <c r="FT24" s="8"/>
      <c r="FU24" s="13"/>
      <c r="FV24" s="13"/>
      <c r="FW24" s="12"/>
      <c r="FX24" s="13"/>
      <c r="FY24" s="12"/>
      <c r="FZ24" s="8"/>
      <c r="GA24" s="8"/>
      <c r="GB24" s="8"/>
      <c r="GC24" s="13"/>
      <c r="GD24" s="13"/>
      <c r="GE24" s="12"/>
      <c r="GF24" s="13"/>
      <c r="GG24" s="12"/>
      <c r="GH24" s="8"/>
      <c r="GI24" s="8"/>
      <c r="GJ24" s="8"/>
      <c r="GK24" s="13"/>
      <c r="GL24" s="13"/>
      <c r="GM24" s="12"/>
      <c r="GN24" s="13"/>
      <c r="GO24" s="12"/>
      <c r="GP24" s="8"/>
      <c r="GQ24" s="8"/>
      <c r="GR24" s="8"/>
      <c r="GS24" s="13"/>
      <c r="GT24" s="13"/>
      <c r="GU24" s="12"/>
      <c r="GV24" s="13"/>
      <c r="GW24" s="12"/>
      <c r="GX24" s="8"/>
      <c r="GY24" s="8"/>
      <c r="GZ24" s="8"/>
      <c r="HA24" s="13"/>
      <c r="HB24" s="13"/>
      <c r="HC24" s="12"/>
      <c r="HD24" s="13"/>
      <c r="HE24" s="12"/>
      <c r="HF24" s="8"/>
      <c r="HG24" s="8"/>
      <c r="HH24" s="8"/>
      <c r="HI24" s="13"/>
      <c r="HJ24" s="13"/>
      <c r="HK24" s="12"/>
      <c r="HL24" s="13"/>
      <c r="HM24" s="12"/>
      <c r="HN24" s="8"/>
      <c r="HO24" s="8"/>
      <c r="HP24" s="8"/>
      <c r="HQ24" s="13"/>
      <c r="HR24" s="13"/>
      <c r="HS24" s="12"/>
      <c r="HT24" s="13"/>
      <c r="HU24" s="12"/>
      <c r="HV24" s="8"/>
      <c r="HW24" s="8"/>
      <c r="HX24" s="8"/>
      <c r="HY24" s="13"/>
      <c r="HZ24" s="13"/>
      <c r="IA24" s="12"/>
      <c r="IB24" s="13"/>
      <c r="IC24" s="12"/>
      <c r="ID24" s="8"/>
      <c r="IE24" s="8"/>
      <c r="IF24" s="8"/>
      <c r="IG24" s="13"/>
      <c r="IH24" s="13"/>
      <c r="II24" s="12"/>
      <c r="IJ24" s="13"/>
      <c r="IK24" s="12"/>
      <c r="IL24" s="8"/>
      <c r="IM24" s="8"/>
      <c r="IN24" s="8"/>
      <c r="IO24" s="13"/>
      <c r="IP24" s="13"/>
      <c r="IQ24" s="12"/>
      <c r="IR24" s="13"/>
      <c r="IS24" s="12"/>
      <c r="IT24" s="8"/>
      <c r="IU24" s="8"/>
    </row>
    <row r="25" spans="1:255" s="3" customFormat="1" ht="30">
      <c r="A25" s="22">
        <f>RANK(M25,$M$3:$M$25)</f>
        <v>23</v>
      </c>
      <c r="B25" s="21">
        <v>3</v>
      </c>
      <c r="C25" s="21" t="str">
        <f>VLOOKUP(B25,[1]A!$A:$C,2,0)</f>
        <v>Sloníci</v>
      </c>
      <c r="D25" s="20" t="str">
        <f>VLOOKUP(B25,[1]A!$A:$C,3,0)</f>
        <v>Mokro a Vydry</v>
      </c>
      <c r="E25" s="18">
        <v>1</v>
      </c>
      <c r="F25" s="18">
        <v>0</v>
      </c>
      <c r="G25" s="18">
        <v>4</v>
      </c>
      <c r="H25" s="19">
        <v>10</v>
      </c>
      <c r="I25" s="18">
        <v>2</v>
      </c>
      <c r="J25" s="18">
        <v>9</v>
      </c>
      <c r="K25" s="18">
        <v>4</v>
      </c>
      <c r="L25" s="18">
        <v>1</v>
      </c>
      <c r="M25" s="17">
        <f>SUM(E25:L25)</f>
        <v>31</v>
      </c>
      <c r="N25" s="16">
        <f>TIME(0,R25,S25)</f>
        <v>1.5972222222222224E-2</v>
      </c>
      <c r="O25" s="1">
        <f>$M$3-M25</f>
        <v>27</v>
      </c>
      <c r="P25" s="1">
        <f>$O$1/(MAX($M$3:$M$25)-MIN($M$3:$M$25))*60*(MAX($M$3:$M$25)-$M25)</f>
        <v>1380</v>
      </c>
      <c r="Q25" s="15">
        <f>P25/60</f>
        <v>23</v>
      </c>
      <c r="R25" s="14">
        <f>FLOOR(Q25,1)</f>
        <v>23</v>
      </c>
      <c r="S25" s="15">
        <f>(Q25-R25)*60</f>
        <v>0</v>
      </c>
      <c r="T25" s="14"/>
      <c r="U25" s="12"/>
      <c r="V25" s="8"/>
      <c r="W25" s="8"/>
      <c r="X25" s="8"/>
      <c r="Y25" s="13"/>
      <c r="Z25" s="13"/>
      <c r="AA25" s="12"/>
      <c r="AB25" s="13"/>
      <c r="AC25" s="12"/>
      <c r="AD25" s="8"/>
      <c r="AE25" s="8"/>
      <c r="AF25" s="8"/>
      <c r="AG25" s="13"/>
      <c r="AH25" s="13"/>
      <c r="AI25" s="12"/>
      <c r="AJ25" s="13"/>
      <c r="AK25" s="12"/>
      <c r="AL25" s="8"/>
      <c r="AM25" s="8"/>
      <c r="AN25" s="8"/>
      <c r="AO25" s="13"/>
      <c r="AP25" s="13"/>
      <c r="AQ25" s="12"/>
      <c r="AR25" s="13"/>
      <c r="AS25" s="12"/>
      <c r="AT25" s="8"/>
      <c r="AU25" s="8"/>
      <c r="AV25" s="8"/>
      <c r="AW25" s="13"/>
      <c r="AX25" s="13"/>
      <c r="AY25" s="12"/>
      <c r="AZ25" s="13"/>
      <c r="BA25" s="12"/>
      <c r="BB25" s="8"/>
      <c r="BC25" s="8"/>
      <c r="BD25" s="8"/>
      <c r="BE25" s="13"/>
      <c r="BF25" s="13"/>
      <c r="BG25" s="12"/>
      <c r="BH25" s="13"/>
      <c r="BI25" s="12"/>
      <c r="BJ25" s="8"/>
      <c r="BK25" s="8"/>
      <c r="BL25" s="8"/>
      <c r="BM25" s="13"/>
      <c r="BN25" s="13"/>
      <c r="BO25" s="12"/>
      <c r="BP25" s="13"/>
      <c r="BQ25" s="12"/>
      <c r="BR25" s="8"/>
      <c r="BS25" s="8"/>
      <c r="BT25" s="8"/>
      <c r="BU25" s="13"/>
      <c r="BV25" s="13"/>
      <c r="BW25" s="12"/>
      <c r="BX25" s="13"/>
      <c r="BY25" s="12"/>
      <c r="BZ25" s="8"/>
      <c r="CA25" s="8"/>
      <c r="CB25" s="8"/>
      <c r="CC25" s="13"/>
      <c r="CD25" s="13"/>
      <c r="CE25" s="12"/>
      <c r="CF25" s="13"/>
      <c r="CG25" s="12"/>
      <c r="CH25" s="8"/>
      <c r="CI25" s="8"/>
      <c r="CJ25" s="8"/>
      <c r="CK25" s="13"/>
      <c r="CL25" s="13"/>
      <c r="CM25" s="12"/>
      <c r="CN25" s="13"/>
      <c r="CO25" s="12"/>
      <c r="CP25" s="8"/>
      <c r="CQ25" s="8"/>
      <c r="CR25" s="8"/>
      <c r="CS25" s="13"/>
      <c r="CT25" s="13"/>
      <c r="CU25" s="12"/>
      <c r="CV25" s="13"/>
      <c r="CW25" s="12"/>
      <c r="CX25" s="8"/>
      <c r="CY25" s="8"/>
      <c r="CZ25" s="8"/>
      <c r="DA25" s="13"/>
      <c r="DB25" s="13"/>
      <c r="DC25" s="12"/>
      <c r="DD25" s="13"/>
      <c r="DE25" s="12"/>
      <c r="DF25" s="8"/>
      <c r="DG25" s="8"/>
      <c r="DH25" s="8"/>
      <c r="DI25" s="13"/>
      <c r="DJ25" s="13"/>
      <c r="DK25" s="12"/>
      <c r="DL25" s="13"/>
      <c r="DM25" s="12"/>
      <c r="DN25" s="8"/>
      <c r="DO25" s="8"/>
      <c r="DP25" s="8"/>
      <c r="DQ25" s="13"/>
      <c r="DR25" s="13"/>
      <c r="DS25" s="12"/>
      <c r="DT25" s="13"/>
      <c r="DU25" s="12"/>
      <c r="DV25" s="8"/>
      <c r="DW25" s="8"/>
      <c r="DX25" s="8"/>
      <c r="DY25" s="13"/>
      <c r="DZ25" s="13"/>
      <c r="EA25" s="12"/>
      <c r="EB25" s="13"/>
      <c r="EC25" s="12"/>
      <c r="ED25" s="8"/>
      <c r="EE25" s="8"/>
      <c r="EF25" s="8"/>
      <c r="EG25" s="13"/>
      <c r="EH25" s="13"/>
      <c r="EI25" s="12"/>
      <c r="EJ25" s="13"/>
      <c r="EK25" s="12"/>
      <c r="EL25" s="8"/>
      <c r="EM25" s="8"/>
      <c r="EN25" s="8"/>
      <c r="EO25" s="13"/>
      <c r="EP25" s="13"/>
      <c r="EQ25" s="12"/>
      <c r="ER25" s="13"/>
      <c r="ES25" s="12"/>
      <c r="ET25" s="8"/>
      <c r="EU25" s="8"/>
      <c r="EV25" s="8"/>
      <c r="EW25" s="13"/>
      <c r="EX25" s="13"/>
      <c r="EY25" s="12"/>
      <c r="EZ25" s="13"/>
      <c r="FA25" s="12"/>
      <c r="FB25" s="8"/>
      <c r="FC25" s="8"/>
      <c r="FD25" s="8"/>
      <c r="FE25" s="13"/>
      <c r="FF25" s="13"/>
      <c r="FG25" s="12"/>
      <c r="FH25" s="13"/>
      <c r="FI25" s="12"/>
      <c r="FJ25" s="8"/>
      <c r="FK25" s="8"/>
      <c r="FL25" s="8"/>
      <c r="FM25" s="13"/>
      <c r="FN25" s="13"/>
      <c r="FO25" s="12"/>
      <c r="FP25" s="13"/>
      <c r="FQ25" s="12"/>
      <c r="FR25" s="8"/>
      <c r="FS25" s="8"/>
      <c r="FT25" s="8"/>
      <c r="FU25" s="13"/>
      <c r="FV25" s="13"/>
      <c r="FW25" s="12"/>
      <c r="FX25" s="13"/>
      <c r="FY25" s="12"/>
      <c r="FZ25" s="8"/>
      <c r="GA25" s="8"/>
      <c r="GB25" s="8"/>
      <c r="GC25" s="13"/>
      <c r="GD25" s="13"/>
      <c r="GE25" s="12"/>
      <c r="GF25" s="13"/>
      <c r="GG25" s="12"/>
      <c r="GH25" s="8"/>
      <c r="GI25" s="8"/>
      <c r="GJ25" s="8"/>
      <c r="GK25" s="13"/>
      <c r="GL25" s="13"/>
      <c r="GM25" s="12"/>
      <c r="GN25" s="13"/>
      <c r="GO25" s="12"/>
      <c r="GP25" s="8"/>
      <c r="GQ25" s="8"/>
      <c r="GR25" s="8"/>
      <c r="GS25" s="13"/>
      <c r="GT25" s="13"/>
      <c r="GU25" s="12"/>
      <c r="GV25" s="13"/>
      <c r="GW25" s="12"/>
      <c r="GX25" s="8"/>
      <c r="GY25" s="8"/>
      <c r="GZ25" s="8"/>
      <c r="HA25" s="13"/>
      <c r="HB25" s="13"/>
      <c r="HC25" s="12"/>
      <c r="HD25" s="13"/>
      <c r="HE25" s="12"/>
      <c r="HF25" s="8"/>
      <c r="HG25" s="8"/>
      <c r="HH25" s="8"/>
      <c r="HI25" s="13"/>
      <c r="HJ25" s="13"/>
      <c r="HK25" s="12"/>
      <c r="HL25" s="13"/>
      <c r="HM25" s="12"/>
      <c r="HN25" s="8"/>
      <c r="HO25" s="8"/>
      <c r="HP25" s="8"/>
      <c r="HQ25" s="13"/>
      <c r="HR25" s="13"/>
      <c r="HS25" s="12"/>
      <c r="HT25" s="13"/>
      <c r="HU25" s="12"/>
      <c r="HV25" s="8"/>
      <c r="HW25" s="8"/>
      <c r="HX25" s="8"/>
      <c r="HY25" s="13"/>
      <c r="HZ25" s="13"/>
      <c r="IA25" s="12"/>
      <c r="IB25" s="13"/>
      <c r="IC25" s="12"/>
      <c r="ID25" s="8"/>
      <c r="IE25" s="8"/>
      <c r="IF25" s="8"/>
      <c r="IG25" s="13"/>
      <c r="IH25" s="13"/>
      <c r="II25" s="12"/>
      <c r="IJ25" s="13"/>
      <c r="IK25" s="12"/>
      <c r="IL25" s="8"/>
      <c r="IM25" s="8"/>
      <c r="IN25" s="8"/>
      <c r="IO25" s="13"/>
      <c r="IP25" s="13"/>
      <c r="IQ25" s="12"/>
      <c r="IR25" s="13"/>
      <c r="IS25" s="12"/>
      <c r="IT25" s="8"/>
      <c r="IU25" s="8"/>
    </row>
    <row r="26" spans="1:255" s="3" customFormat="1" ht="30">
      <c r="A26" s="5"/>
      <c r="B26" s="13"/>
      <c r="C26" s="13"/>
      <c r="D26" s="12"/>
      <c r="E26" s="8"/>
      <c r="F26" s="8"/>
      <c r="G26" s="8"/>
      <c r="H26" s="8"/>
      <c r="I26" s="8"/>
      <c r="J26" s="8"/>
      <c r="K26" s="8"/>
      <c r="L26" s="8"/>
    </row>
    <row r="27" spans="1:255" s="3" customFormat="1" ht="30">
      <c r="A27" s="5"/>
      <c r="B27" s="11"/>
      <c r="C27" s="10"/>
      <c r="D27" s="9"/>
      <c r="E27" s="8"/>
      <c r="F27" s="8"/>
      <c r="G27" s="8"/>
      <c r="H27" s="8"/>
      <c r="I27" s="8"/>
      <c r="J27" s="8"/>
      <c r="K27" s="8"/>
      <c r="L27" s="8"/>
    </row>
    <row r="28" spans="1:255" s="3" customFormat="1" ht="30">
      <c r="A28" s="5"/>
      <c r="B28" s="11"/>
      <c r="C28" s="10"/>
      <c r="D28" s="9"/>
      <c r="E28" s="8"/>
      <c r="F28" s="8"/>
      <c r="G28" s="8"/>
      <c r="H28" s="8"/>
      <c r="I28" s="8"/>
      <c r="J28" s="8"/>
      <c r="K28" s="8"/>
      <c r="L28" s="8"/>
    </row>
    <row r="29" spans="1:255" s="3" customFormat="1" ht="30">
      <c r="A29" s="5"/>
      <c r="B29" s="11"/>
      <c r="C29" s="10"/>
      <c r="D29" s="9"/>
      <c r="E29" s="8"/>
      <c r="F29" s="8"/>
      <c r="G29" s="8"/>
      <c r="H29" s="8"/>
      <c r="I29" s="8"/>
      <c r="J29" s="8"/>
      <c r="K29" s="8"/>
      <c r="L29" s="8"/>
    </row>
    <row r="30" spans="1:255" s="3" customFormat="1" ht="30">
      <c r="A30" s="5"/>
      <c r="B30" s="11"/>
      <c r="C30" s="10"/>
      <c r="D30" s="9"/>
      <c r="E30" s="8"/>
      <c r="F30" s="8"/>
      <c r="G30" s="8"/>
      <c r="H30" s="8"/>
      <c r="I30" s="8"/>
      <c r="J30" s="8"/>
      <c r="K30" s="8"/>
      <c r="L30" s="8"/>
    </row>
    <row r="31" spans="1:255" s="3" customFormat="1" ht="30">
      <c r="A31" s="5"/>
      <c r="B31" s="11"/>
      <c r="C31" s="10"/>
      <c r="D31" s="9"/>
      <c r="E31" s="8"/>
      <c r="F31" s="8"/>
      <c r="G31" s="8"/>
      <c r="H31" s="8"/>
      <c r="I31" s="8"/>
      <c r="J31" s="8"/>
      <c r="K31" s="8"/>
      <c r="L31" s="8"/>
    </row>
    <row r="32" spans="1:255" s="3" customFormat="1" ht="30">
      <c r="A32" s="5"/>
      <c r="B32" s="11"/>
      <c r="C32" s="10"/>
      <c r="D32" s="9"/>
      <c r="E32" s="8"/>
      <c r="F32" s="8"/>
      <c r="G32" s="8"/>
      <c r="H32" s="8"/>
      <c r="I32" s="8"/>
      <c r="J32" s="8"/>
      <c r="K32" s="8"/>
      <c r="L32" s="8"/>
    </row>
    <row r="33" spans="1:12" s="3" customFormat="1" ht="30">
      <c r="A33" s="5"/>
      <c r="B33" s="11"/>
      <c r="C33" s="10"/>
      <c r="D33" s="9"/>
      <c r="E33" s="8"/>
      <c r="F33" s="8"/>
      <c r="G33" s="8"/>
      <c r="H33" s="8"/>
      <c r="I33" s="8"/>
      <c r="J33" s="8"/>
      <c r="K33" s="8"/>
      <c r="L33" s="8"/>
    </row>
    <row r="34" spans="1:12" s="3" customFormat="1" ht="30">
      <c r="A34" s="5"/>
      <c r="B34" s="11"/>
      <c r="C34" s="10"/>
      <c r="D34" s="9"/>
      <c r="E34" s="8"/>
      <c r="F34" s="8"/>
      <c r="G34" s="8"/>
      <c r="H34" s="8"/>
      <c r="I34" s="8"/>
      <c r="J34" s="8"/>
      <c r="K34" s="8"/>
      <c r="L34" s="8"/>
    </row>
    <row r="35" spans="1:12" s="3" customFormat="1" ht="30">
      <c r="A35" s="5"/>
      <c r="B35" s="11"/>
      <c r="C35" s="10"/>
      <c r="D35" s="9"/>
      <c r="E35" s="8"/>
      <c r="F35" s="8"/>
      <c r="G35" s="8"/>
      <c r="H35" s="8"/>
      <c r="I35" s="8"/>
      <c r="J35" s="8"/>
      <c r="K35" s="8"/>
      <c r="L35" s="8"/>
    </row>
    <row r="36" spans="1:12" s="3" customFormat="1">
      <c r="A36" s="5"/>
      <c r="B36" s="4"/>
      <c r="C36" s="4"/>
      <c r="D36" s="7"/>
      <c r="E36" s="6"/>
      <c r="F36" s="6"/>
      <c r="G36" s="6"/>
      <c r="H36" s="6"/>
      <c r="I36" s="6"/>
      <c r="J36" s="6"/>
      <c r="K36" s="6"/>
      <c r="L36" s="6"/>
    </row>
    <row r="37" spans="1:12" s="3" customFormat="1">
      <c r="A37" s="5"/>
      <c r="C37" s="4"/>
      <c r="D37" s="4"/>
    </row>
    <row r="38" spans="1:12" s="3" customFormat="1">
      <c r="C38" s="4"/>
      <c r="D38" s="4"/>
    </row>
    <row r="39" spans="1:12" s="3" customFormat="1">
      <c r="C39" s="4"/>
      <c r="D39" s="4"/>
    </row>
    <row r="40" spans="1:12" s="3" customFormat="1">
      <c r="C40" s="4"/>
      <c r="D40" s="4"/>
    </row>
    <row r="41" spans="1:12" s="3" customFormat="1">
      <c r="C41" s="4"/>
      <c r="D41" s="4"/>
    </row>
    <row r="42" spans="1:12" s="3" customFormat="1">
      <c r="C42" s="4"/>
      <c r="D42" s="4"/>
    </row>
    <row r="43" spans="1:12" s="3" customFormat="1">
      <c r="C43" s="4"/>
      <c r="D43" s="4"/>
    </row>
    <row r="44" spans="1:12" s="3" customFormat="1">
      <c r="C44" s="4"/>
      <c r="D44" s="4"/>
    </row>
    <row r="45" spans="1:12" s="3" customFormat="1">
      <c r="C45" s="4"/>
      <c r="D45" s="4"/>
    </row>
    <row r="46" spans="1:12" s="3" customFormat="1">
      <c r="C46" s="4"/>
      <c r="D46" s="4"/>
    </row>
  </sheetData>
  <autoFilter ref="A2:IU2">
    <filterColumn colId="10"/>
    <sortState ref="A3:IU25">
      <sortCondition ref="A2"/>
    </sortState>
  </autoFilter>
  <pageMargins left="0.23622047244094491" right="0.23622047244094491" top="0.74803149606299213" bottom="0.74803149606299213" header="0.31496062992125984" footer="0.31496062992125984"/>
  <pageSetup paperSize="9" scale="70" orientation="landscape" horizontalDpi="4294967293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8"/>
  <sheetViews>
    <sheetView view="pageBreakPreview" zoomScale="70" zoomScaleSheetLayoutView="70" workbookViewId="0">
      <selection activeCell="G16" sqref="G16"/>
    </sheetView>
  </sheetViews>
  <sheetFormatPr defaultColWidth="9.140625" defaultRowHeight="12.75"/>
  <cols>
    <col min="1" max="2" width="9.28515625" style="41" bestFit="1" customWidth="1"/>
    <col min="3" max="3" width="36.42578125" style="41" customWidth="1"/>
    <col min="4" max="4" width="27.85546875" style="41" customWidth="1"/>
    <col min="5" max="5" width="14.5703125" style="41" customWidth="1"/>
    <col min="6" max="6" width="17.28515625" style="41" customWidth="1"/>
    <col min="7" max="7" width="15.85546875" style="41" customWidth="1"/>
    <col min="8" max="8" width="16.5703125" style="41" hidden="1" customWidth="1"/>
    <col min="9" max="9" width="16.5703125" style="41" customWidth="1"/>
    <col min="10" max="10" width="19" style="41" customWidth="1"/>
    <col min="11" max="11" width="9.140625" style="41"/>
    <col min="12" max="12" width="20.85546875" style="41" customWidth="1"/>
    <col min="13" max="16384" width="9.140625" style="41"/>
  </cols>
  <sheetData>
    <row r="1" spans="1:10" ht="90.75">
      <c r="A1" s="162" t="s">
        <v>37</v>
      </c>
      <c r="B1" s="162"/>
      <c r="C1" s="162"/>
      <c r="D1" s="162"/>
      <c r="E1" s="162"/>
      <c r="F1" s="162"/>
      <c r="G1" s="162"/>
      <c r="H1" s="162"/>
      <c r="I1" s="162"/>
      <c r="J1" s="162"/>
    </row>
    <row r="2" spans="1:10" ht="19.5" customHeight="1" thickBot="1">
      <c r="A2" s="145"/>
      <c r="B2" s="145"/>
      <c r="C2" s="145"/>
      <c r="D2" s="145"/>
      <c r="E2" s="145"/>
      <c r="F2" s="145"/>
      <c r="G2" s="145"/>
      <c r="H2" s="145"/>
      <c r="I2" s="145"/>
      <c r="J2" s="145"/>
    </row>
    <row r="3" spans="1:10" s="45" customFormat="1" ht="47.25" thickBot="1">
      <c r="A3" s="144" t="s">
        <v>21</v>
      </c>
      <c r="B3" s="143" t="s">
        <v>12</v>
      </c>
      <c r="C3" s="67" t="s">
        <v>20</v>
      </c>
      <c r="D3" s="67" t="s">
        <v>10</v>
      </c>
      <c r="E3" s="67" t="s">
        <v>36</v>
      </c>
      <c r="F3" s="67" t="s">
        <v>19</v>
      </c>
      <c r="G3" s="67" t="s">
        <v>23</v>
      </c>
      <c r="H3" s="67" t="s">
        <v>35</v>
      </c>
      <c r="I3" s="161" t="s">
        <v>17</v>
      </c>
      <c r="J3" s="160" t="s">
        <v>34</v>
      </c>
    </row>
    <row r="4" spans="1:10" ht="30.75" thickTop="1">
      <c r="A4" s="22">
        <f>RANK(J4,$J$4:$J$26,1)</f>
        <v>1</v>
      </c>
      <c r="B4" s="124">
        <v>9</v>
      </c>
      <c r="C4" s="156" t="str">
        <f>VLOOKUP(B4,[2]A!A:C,2,0)</f>
        <v>Bobři A</v>
      </c>
      <c r="D4" s="57" t="str">
        <f>VLOOKUP(B4,[2]A!A:C,3,0)</f>
        <v>4.PVS J. Nerudy</v>
      </c>
      <c r="E4" s="154">
        <f>VLOOKUP($B4,[2]A_všestrannost!B:N,13,0)</f>
        <v>0</v>
      </c>
      <c r="F4" s="153">
        <f>$F$28+$E4</f>
        <v>0.66666666666666663</v>
      </c>
      <c r="G4" s="152">
        <v>0.70211805555555562</v>
      </c>
      <c r="H4" s="53">
        <v>0</v>
      </c>
      <c r="I4" s="60">
        <f>VLOOKUP(B4,'[2]branky A'!A:F,2,0)</f>
        <v>6.9444444444444447E-4</v>
      </c>
      <c r="J4" s="151">
        <f>G4-F4+I4</f>
        <v>3.6145833333333433E-2</v>
      </c>
    </row>
    <row r="5" spans="1:10" ht="30">
      <c r="A5" s="22">
        <f>RANK(J5,$J$4:$J$26,1)</f>
        <v>2</v>
      </c>
      <c r="B5" s="124">
        <v>5</v>
      </c>
      <c r="C5" s="156" t="str">
        <f>VLOOKUP(B5,[2]A!A:C,2,0)</f>
        <v>Kačky+Želva</v>
      </c>
      <c r="D5" s="155" t="str">
        <f>VLOOKUP(B5,[2]A!A:C,3,0)</f>
        <v>4.Přístav J.Nerudy, Kačky</v>
      </c>
      <c r="E5" s="154">
        <f>VLOOKUP($B5,[2]A_všestrannost!B:N,13,0)</f>
        <v>7.0949074074074074E-3</v>
      </c>
      <c r="F5" s="153">
        <f>$F$28+$E5</f>
        <v>0.673761574074074</v>
      </c>
      <c r="G5" s="152">
        <v>0.7098726851851852</v>
      </c>
      <c r="H5" s="52">
        <v>0</v>
      </c>
      <c r="I5" s="60">
        <f>VLOOKUP(B5,'[2]branky A'!A:F,2,0)</f>
        <v>6.9444444444444447E-4</v>
      </c>
      <c r="J5" s="151">
        <f>G5-F5+I5</f>
        <v>3.6805555555555647E-2</v>
      </c>
    </row>
    <row r="6" spans="1:10" ht="30">
      <c r="A6" s="22">
        <f>RANK(J6,$J$4:$J$26,1)</f>
        <v>3</v>
      </c>
      <c r="B6" s="124">
        <v>13</v>
      </c>
      <c r="C6" s="156" t="str">
        <f>VLOOKUP(B6,[2]A!A:C,2,0)</f>
        <v>Rackové A</v>
      </c>
      <c r="D6" s="110" t="str">
        <f>VLOOKUP(B6,[2]A!A:C,3,0)</f>
        <v>4. PVS Praha</v>
      </c>
      <c r="E6" s="154">
        <f>VLOOKUP($B6,[2]A_všestrannost!B:N,13,0)</f>
        <v>3.5416666666666665E-3</v>
      </c>
      <c r="F6" s="153">
        <f>$F$28+$E6</f>
        <v>0.67020833333333329</v>
      </c>
      <c r="G6" s="152">
        <v>0.70673611111111112</v>
      </c>
      <c r="H6" s="60">
        <v>6.9444444444444447E-4</v>
      </c>
      <c r="I6" s="60">
        <f>VLOOKUP(B6,'[2]branky A'!A:F,2,0)</f>
        <v>6.9444444444444447E-4</v>
      </c>
      <c r="J6" s="151">
        <f>G6-F6+I6</f>
        <v>3.7222222222222268E-2</v>
      </c>
    </row>
    <row r="7" spans="1:10" ht="30">
      <c r="A7" s="22">
        <f>RANK(J7,$J$4:$J$26,1)</f>
        <v>4</v>
      </c>
      <c r="B7" s="124">
        <v>6</v>
      </c>
      <c r="C7" s="156" t="str">
        <f>VLOOKUP(B7,[2]A!A:C,2,0)</f>
        <v>Šedý Bobřík</v>
      </c>
      <c r="D7" s="159" t="str">
        <f>VLOOKUP(B7,[2]A!A:C,3,0)</f>
        <v>Junák-4.přístav, odd.Bobříci</v>
      </c>
      <c r="E7" s="154">
        <f>VLOOKUP($B7,[2]A_všestrannost!B:N,13,0)</f>
        <v>0</v>
      </c>
      <c r="F7" s="153">
        <f>$F$28+$E7</f>
        <v>0.66666666666666663</v>
      </c>
      <c r="G7" s="152">
        <v>0.70424768518518521</v>
      </c>
      <c r="H7" s="52">
        <v>6.9444444444444447E-4</v>
      </c>
      <c r="I7" s="60">
        <f>VLOOKUP(B7,'[2]branky A'!A:F,2,0)</f>
        <v>6.9444444444444447E-4</v>
      </c>
      <c r="J7" s="151">
        <f>G7-F7+I7</f>
        <v>3.8275462962963025E-2</v>
      </c>
    </row>
    <row r="8" spans="1:10" ht="30">
      <c r="A8" s="22">
        <f>RANK(J8,$J$4:$J$26,1)</f>
        <v>5</v>
      </c>
      <c r="B8" s="124">
        <v>15</v>
      </c>
      <c r="C8" s="156" t="str">
        <f>VLOOKUP(B8,[2]A!A:C,2,0)</f>
        <v>Albatrosové</v>
      </c>
      <c r="D8" s="110" t="str">
        <f>VLOOKUP(B8,[2]A!A:C,3,0)</f>
        <v>4. PVS Albatrosové</v>
      </c>
      <c r="E8" s="154">
        <f>VLOOKUP($B8,[2]A_všestrannost!B:N,13,0)</f>
        <v>2.3611111111111111E-3</v>
      </c>
      <c r="F8" s="153">
        <f>$F$28+$E8</f>
        <v>0.66902777777777778</v>
      </c>
      <c r="G8" s="152">
        <v>0.70599537037037041</v>
      </c>
      <c r="H8" s="60">
        <v>6.9444444444444447E-4</v>
      </c>
      <c r="I8" s="60">
        <f>VLOOKUP(B8,'[2]branky A'!A:F,2,0)</f>
        <v>1.3888888888888889E-3</v>
      </c>
      <c r="J8" s="151">
        <f>G8-F8+I8</f>
        <v>3.8356481481481526E-2</v>
      </c>
    </row>
    <row r="9" spans="1:10" ht="30">
      <c r="A9" s="22">
        <f>RANK(J9,$J$4:$J$26,1)</f>
        <v>6</v>
      </c>
      <c r="B9" s="124">
        <v>2</v>
      </c>
      <c r="C9" s="156" t="str">
        <f>VLOOKUP(B9,[2]A!A:C,2,0)</f>
        <v>Rackové C</v>
      </c>
      <c r="D9" s="110" t="str">
        <f>VLOOKUP(B9,[2]A!A:C,3,0)</f>
        <v>4.PVS Praha</v>
      </c>
      <c r="E9" s="154">
        <f>VLOOKUP($B9,[2]A_všestrannost!B:N,13,0)</f>
        <v>1.064814814814815E-2</v>
      </c>
      <c r="F9" s="153">
        <f>$F$28+$E9</f>
        <v>0.67731481481481481</v>
      </c>
      <c r="G9" s="152">
        <v>0.71513888888888888</v>
      </c>
      <c r="H9" s="52">
        <v>6.9444444444444447E-4</v>
      </c>
      <c r="I9" s="60">
        <f>VLOOKUP(B9,'[2]branky A'!A:F,2,0)</f>
        <v>6.9444444444444447E-4</v>
      </c>
      <c r="J9" s="151">
        <f>G9-F9+I9</f>
        <v>3.8518518518518507E-2</v>
      </c>
    </row>
    <row r="10" spans="1:10" ht="30">
      <c r="A10" s="22">
        <f>RANK(J10,$J$4:$J$26,1)</f>
        <v>7</v>
      </c>
      <c r="B10" s="124">
        <v>10</v>
      </c>
      <c r="C10" s="156" t="str">
        <f>VLOOKUP(B10,[2]A!A:C,2,0)</f>
        <v>Kokosy na Sázavě</v>
      </c>
      <c r="D10" s="110" t="str">
        <f>VLOOKUP(B10,[2]A!A:C,3,0)</f>
        <v>VTO Regenti</v>
      </c>
      <c r="E10" s="154">
        <f>VLOOKUP($B10,[2]A_všestrannost!B:N,13,0)</f>
        <v>1.064814814814815E-2</v>
      </c>
      <c r="F10" s="153">
        <f>$F$28+$E10</f>
        <v>0.67731481481481481</v>
      </c>
      <c r="G10" s="152">
        <v>0.71530092592592587</v>
      </c>
      <c r="H10" s="60">
        <v>6.9444444444444447E-4</v>
      </c>
      <c r="I10" s="60">
        <f>VLOOKUP(B10,'[2]branky A'!A:F,2,0)</f>
        <v>1.3888888888888889E-3</v>
      </c>
      <c r="J10" s="151">
        <f>G10-F10+I10</f>
        <v>3.9374999999999945E-2</v>
      </c>
    </row>
    <row r="11" spans="1:10" ht="30">
      <c r="A11" s="22">
        <f>RANK(J11,$J$4:$J$26,1)</f>
        <v>8</v>
      </c>
      <c r="B11" s="124">
        <v>16</v>
      </c>
      <c r="C11" s="156" t="str">
        <f>VLOOKUP(B11,[2]A!A:C,2,0)</f>
        <v>Titanic</v>
      </c>
      <c r="D11" s="110" t="str">
        <f>VLOOKUP(B11,[2]A!A:C,3,0)</f>
        <v>DDM P 2</v>
      </c>
      <c r="E11" s="154">
        <f>VLOOKUP($B11,[2]A_všestrannost!B:N,13,0)</f>
        <v>7.6851851851851847E-3</v>
      </c>
      <c r="F11" s="153">
        <f>$F$28+$E11</f>
        <v>0.67435185185185187</v>
      </c>
      <c r="G11" s="152">
        <v>0.71320601851851861</v>
      </c>
      <c r="H11" s="52">
        <v>6.9444444444444447E-4</v>
      </c>
      <c r="I11" s="60">
        <f>VLOOKUP(B11,'[2]branky A'!A:F,2,0)</f>
        <v>6.9444444444444447E-4</v>
      </c>
      <c r="J11" s="151">
        <f>G11-F11+I11</f>
        <v>3.9548611111111187E-2</v>
      </c>
    </row>
    <row r="12" spans="1:10" ht="30">
      <c r="A12" s="22">
        <f>RANK(J12,$J$4:$J$26,1)</f>
        <v>9</v>
      </c>
      <c r="B12" s="124">
        <v>14</v>
      </c>
      <c r="C12" s="156" t="str">
        <f>VLOOKUP(B12,[2]A!A:C,2,0)</f>
        <v>Jan Vermak</v>
      </c>
      <c r="D12" s="155" t="str">
        <f>VLOOKUP(B12,[2]A!A:C,3,0)</f>
        <v>4 přístav J. Nerudy, Želvy</v>
      </c>
      <c r="E12" s="154">
        <f>VLOOKUP($B12,[2]A_všestrannost!B:N,13,0)</f>
        <v>2.3611111111111111E-3</v>
      </c>
      <c r="F12" s="153">
        <f>$F$28+$E12</f>
        <v>0.66902777777777778</v>
      </c>
      <c r="G12" s="152">
        <v>0.70761574074074074</v>
      </c>
      <c r="H12" s="60">
        <v>0</v>
      </c>
      <c r="I12" s="60">
        <f>VLOOKUP(B12,'[2]branky A'!A:F,2,0)</f>
        <v>1.3888888888888889E-3</v>
      </c>
      <c r="J12" s="151">
        <f>G12-F12+I12</f>
        <v>3.9976851851851854E-2</v>
      </c>
    </row>
    <row r="13" spans="1:10" ht="30">
      <c r="A13" s="22">
        <f>RANK(J13,$J$4:$J$26,1)</f>
        <v>10</v>
      </c>
      <c r="B13" s="124">
        <v>12</v>
      </c>
      <c r="C13" s="156" t="str">
        <f>VLOOKUP(B13,[2]A!A:C,2,0)</f>
        <v>Žraloci</v>
      </c>
      <c r="D13" s="110" t="str">
        <f>VLOOKUP(B13,[2]A!A:C,3,0)</f>
        <v>VTO Neptun</v>
      </c>
      <c r="E13" s="154">
        <f>VLOOKUP($B13,[2]A_všestrannost!B:N,13,0)</f>
        <v>3.5416666666666665E-3</v>
      </c>
      <c r="F13" s="153">
        <f>$F$28+$E13</f>
        <v>0.67020833333333329</v>
      </c>
      <c r="G13" s="152">
        <v>0.70928240740740733</v>
      </c>
      <c r="H13" s="52">
        <v>6.9444444444444447E-4</v>
      </c>
      <c r="I13" s="60">
        <f>VLOOKUP(B13,'[2]branky A'!A:F,2,0)</f>
        <v>1.3888888888888889E-3</v>
      </c>
      <c r="J13" s="151">
        <f>G13-F13+I13</f>
        <v>4.046296296296293E-2</v>
      </c>
    </row>
    <row r="14" spans="1:10" ht="30">
      <c r="A14" s="22">
        <f>RANK(J14,$J$4:$J$26,1)</f>
        <v>11</v>
      </c>
      <c r="B14" s="124">
        <v>18</v>
      </c>
      <c r="C14" s="156" t="str">
        <f>VLOOKUP(B14,[2]A!A:C,2,0)</f>
        <v>Hnědý Bobřík</v>
      </c>
      <c r="D14" s="159" t="str">
        <f>VLOOKUP(B14,[2]A!A:C,3,0)</f>
        <v>Junák-4.přístav, odd.Bobříci</v>
      </c>
      <c r="E14" s="154">
        <f>VLOOKUP($B14,[2]A_všestrannost!B:N,13,0)</f>
        <v>8.2754629629629619E-3</v>
      </c>
      <c r="F14" s="153">
        <f>$F$28+$E14</f>
        <v>0.67494212962962963</v>
      </c>
      <c r="G14" s="152">
        <v>0.71439814814814817</v>
      </c>
      <c r="H14" s="52"/>
      <c r="I14" s="60">
        <f>VLOOKUP(B14,'[2]branky A'!A:F,2,0)</f>
        <v>1.3888888888888889E-3</v>
      </c>
      <c r="J14" s="151">
        <f>G14-F14+I14</f>
        <v>4.0844907407407434E-2</v>
      </c>
    </row>
    <row r="15" spans="1:10" ht="30">
      <c r="A15" s="22">
        <f>RANK(J15,$J$4:$J$26,1)</f>
        <v>12</v>
      </c>
      <c r="B15" s="124">
        <v>22</v>
      </c>
      <c r="C15" s="156" t="str">
        <f>VLOOKUP(B15,[2]A!A:C,2,0)</f>
        <v>Pyškotova koťátka</v>
      </c>
      <c r="D15" s="158" t="str">
        <f>VLOOKUP(B15,[2]A!A:C,3,0)</f>
        <v>VTO Tygři + VTO Regent</v>
      </c>
      <c r="E15" s="154">
        <f>VLOOKUP($B15,[2]A_všestrannost!B:N,13,0)</f>
        <v>7.6851851851851847E-3</v>
      </c>
      <c r="F15" s="153">
        <f>$F$28+$E15</f>
        <v>0.67435185185185187</v>
      </c>
      <c r="G15" s="152">
        <v>0.7146527777777778</v>
      </c>
      <c r="H15" s="52"/>
      <c r="I15" s="60">
        <f>VLOOKUP(B15,'[2]branky A'!A:F,2,0)</f>
        <v>1.3888888888888889E-3</v>
      </c>
      <c r="J15" s="151">
        <f>G15-F15+I15</f>
        <v>4.1689814814814825E-2</v>
      </c>
    </row>
    <row r="16" spans="1:10" ht="30">
      <c r="A16" s="22">
        <f>RANK(J16,$J$4:$J$26,1)</f>
        <v>13</v>
      </c>
      <c r="B16" s="124">
        <v>11</v>
      </c>
      <c r="C16" s="156" t="str">
        <f>VLOOKUP(B16,[2]A!A:C,2,0)</f>
        <v>Bílý Bobřík</v>
      </c>
      <c r="D16" s="159" t="str">
        <f>VLOOKUP(B16,[2]A!A:C,3,0)</f>
        <v>Junák-4.přístav, odd.Bobříci</v>
      </c>
      <c r="E16" s="154">
        <f>VLOOKUP($B16,[2]A_všestrannost!B:N,13,0)</f>
        <v>4.7222222222222223E-3</v>
      </c>
      <c r="F16" s="153">
        <f>$F$28+$E16</f>
        <v>0.67138888888888881</v>
      </c>
      <c r="G16" s="152">
        <v>0.71233796296296292</v>
      </c>
      <c r="H16" s="52">
        <v>6.9444444444444447E-4</v>
      </c>
      <c r="I16" s="60">
        <f>VLOOKUP(B16,'[2]branky A'!A:F,2,0)</f>
        <v>1.3888888888888889E-3</v>
      </c>
      <c r="J16" s="151">
        <f>G16-F16+I16</f>
        <v>4.2337962962963001E-2</v>
      </c>
    </row>
    <row r="17" spans="1:10" ht="30">
      <c r="A17" s="22">
        <f>RANK(J17,$J$4:$J$26,1)</f>
        <v>14</v>
      </c>
      <c r="B17" s="124">
        <v>23</v>
      </c>
      <c r="C17" s="156" t="str">
        <f>VLOOKUP(B17,[2]A!A:C,2,0)</f>
        <v>Černý Bobřík</v>
      </c>
      <c r="D17" s="159" t="str">
        <f>VLOOKUP(B17,[2]A!A:C,3,0)</f>
        <v>Junák-4.přístav, odd.Bobříci</v>
      </c>
      <c r="E17" s="154">
        <f>VLOOKUP($B17,[2]A_všestrannost!B:N,13,0)</f>
        <v>1.300925925925926E-2</v>
      </c>
      <c r="F17" s="153">
        <f>$F$28+$E17</f>
        <v>0.67967592592592585</v>
      </c>
      <c r="G17" s="152">
        <v>0.72092592592592597</v>
      </c>
      <c r="H17" s="52">
        <v>0</v>
      </c>
      <c r="I17" s="60">
        <f>VLOOKUP(B17,'[2]branky A'!A:F,2,0)</f>
        <v>1.3888888888888889E-3</v>
      </c>
      <c r="J17" s="151">
        <f>G17-F17+I17</f>
        <v>4.2638888888889011E-2</v>
      </c>
    </row>
    <row r="18" spans="1:10" ht="30">
      <c r="A18" s="22">
        <f>RANK(J18,$J$4:$J$26,1)</f>
        <v>15</v>
      </c>
      <c r="B18" s="124">
        <v>7</v>
      </c>
      <c r="C18" s="156" t="str">
        <f>VLOOKUP(B18,[2]A!A:C,2,0)</f>
        <v>Barevní králíčci</v>
      </c>
      <c r="D18" s="158" t="str">
        <f>VLOOKUP(B18,[2]A!A:C,3,0)</f>
        <v>Mokro a Vydry+Regenti</v>
      </c>
      <c r="E18" s="154">
        <f>VLOOKUP($B18,[2]A_všestrannost!B:N,13,0)</f>
        <v>7.6851851851851847E-3</v>
      </c>
      <c r="F18" s="153">
        <f>$F$28+$E18</f>
        <v>0.67435185185185187</v>
      </c>
      <c r="G18" s="152">
        <v>0.71680555555555558</v>
      </c>
      <c r="H18" s="52">
        <v>0</v>
      </c>
      <c r="I18" s="60">
        <f>VLOOKUP(B18,'[2]branky A'!A:F,2,0)</f>
        <v>6.9444444444444447E-4</v>
      </c>
      <c r="J18" s="151">
        <f>G18-F18+I18</f>
        <v>4.3148148148148158E-2</v>
      </c>
    </row>
    <row r="19" spans="1:10" ht="30">
      <c r="A19" s="22">
        <f>RANK(J19,$J$4:$J$26,1)</f>
        <v>16</v>
      </c>
      <c r="B19" s="124">
        <v>20</v>
      </c>
      <c r="C19" s="156" t="str">
        <f>VLOOKUP(B19,[2]A!A:C,2,0)</f>
        <v>Želvušky</v>
      </c>
      <c r="D19" s="158" t="str">
        <f>VLOOKUP(B19,[2]A!A:C,3,0)</f>
        <v>4.přístav J.Nerudy,Želvy</v>
      </c>
      <c r="E19" s="154">
        <f>VLOOKUP($B19,[2]A_všestrannost!B:N,13,0)</f>
        <v>1.4189814814814815E-2</v>
      </c>
      <c r="F19" s="153">
        <f>$F$28+$E19</f>
        <v>0.68085648148148148</v>
      </c>
      <c r="G19" s="152">
        <v>0.72439814814814818</v>
      </c>
      <c r="H19" s="52"/>
      <c r="I19" s="60">
        <f>VLOOKUP(B19,'[2]branky A'!A:F,2,0)</f>
        <v>6.9444444444444447E-4</v>
      </c>
      <c r="J19" s="151">
        <f>G19-F19+I19</f>
        <v>4.4236111111111143E-2</v>
      </c>
    </row>
    <row r="20" spans="1:10" ht="30">
      <c r="A20" s="22">
        <f>RANK(J20,$J$4:$J$26,1)</f>
        <v>17</v>
      </c>
      <c r="B20" s="124">
        <v>4</v>
      </c>
      <c r="C20" s="156" t="str">
        <f>VLOOKUP(B20,[2]A!A:C,2,0)</f>
        <v>Velryby</v>
      </c>
      <c r="D20" s="158" t="str">
        <f>VLOOKUP(B20,[2]A!A:C,3,0)</f>
        <v>VTO Neptun+4.PSVPraha</v>
      </c>
      <c r="E20" s="154">
        <f>VLOOKUP($B20,[2]A_všestrannost!B:N,13,0)</f>
        <v>8.2754629629629619E-3</v>
      </c>
      <c r="F20" s="153">
        <f>$F$28+$E20</f>
        <v>0.67494212962962963</v>
      </c>
      <c r="G20" s="152">
        <v>0.71934027777777787</v>
      </c>
      <c r="H20" s="52">
        <v>0</v>
      </c>
      <c r="I20" s="60">
        <f>VLOOKUP(B20,'[2]branky A'!A:F,2,0)</f>
        <v>0</v>
      </c>
      <c r="J20" s="151">
        <f>G20-F20+I20</f>
        <v>4.4398148148148242E-2</v>
      </c>
    </row>
    <row r="21" spans="1:10" ht="30">
      <c r="A21" s="22">
        <f>RANK(J21,$J$4:$J$26,1)</f>
        <v>18</v>
      </c>
      <c r="B21" s="124">
        <v>1</v>
      </c>
      <c r="C21" s="156" t="str">
        <f>VLOOKUP(B21,[2]A!A:C,2,0)</f>
        <v>Rackové B</v>
      </c>
      <c r="D21" s="110" t="str">
        <f>VLOOKUP(B21,[2]A!A:C,3,0)</f>
        <v>4.PVS Praha</v>
      </c>
      <c r="E21" s="154">
        <f>VLOOKUP($B21,[2]A_všestrannost!B:N,13,0)</f>
        <v>1.7708333333333332E-3</v>
      </c>
      <c r="F21" s="153">
        <f>$F$28+$E21</f>
        <v>0.66843750000000002</v>
      </c>
      <c r="G21" s="152">
        <v>0.7139699074074074</v>
      </c>
      <c r="H21" s="52">
        <v>0</v>
      </c>
      <c r="I21" s="60">
        <f>VLOOKUP(B21,'[2]branky A'!A:F,2,0)</f>
        <v>1.3888888888888889E-3</v>
      </c>
      <c r="J21" s="151">
        <f>G21-F21+I21</f>
        <v>4.6921296296296273E-2</v>
      </c>
    </row>
    <row r="22" spans="1:10" ht="30">
      <c r="A22" s="22">
        <f>RANK(J22,$J$4:$J$26,1)</f>
        <v>19</v>
      </c>
      <c r="B22" s="124">
        <v>21</v>
      </c>
      <c r="C22" s="156" t="str">
        <f>VLOOKUP(B22,[2]A!A:C,2,0)</f>
        <v>Ještěrky</v>
      </c>
      <c r="D22" s="158" t="str">
        <f>VLOOKUP(B22,[2]A!A:C,3,0)</f>
        <v>4.přístav J.Nerudy,Želvy</v>
      </c>
      <c r="E22" s="154">
        <f>VLOOKUP($B22,[2]A_všestrannost!B:N,13,0)</f>
        <v>4.7222222222222223E-3</v>
      </c>
      <c r="F22" s="153">
        <f>$F$28+$E22</f>
        <v>0.67138888888888881</v>
      </c>
      <c r="G22" s="152">
        <v>0.71782407407407411</v>
      </c>
      <c r="H22" s="52"/>
      <c r="I22" s="60">
        <f>VLOOKUP(B22,'[2]branky A'!A:F,2,0)</f>
        <v>1.3888888888888889E-3</v>
      </c>
      <c r="J22" s="151">
        <f>G22-F22+I22</f>
        <v>4.7824074074074192E-2</v>
      </c>
    </row>
    <row r="23" spans="1:10" ht="30">
      <c r="A23" s="22">
        <f>RANK(J23,$J$4:$J$26,1)</f>
        <v>20</v>
      </c>
      <c r="B23" s="124">
        <v>8</v>
      </c>
      <c r="C23" s="156" t="str">
        <f>VLOOKUP(B23,[2]A!A:C,2,0)</f>
        <v>Větrníci</v>
      </c>
      <c r="D23" s="110" t="str">
        <f>VLOOKUP(B23,[2]A!A:C,3,0)</f>
        <v>Starý psi</v>
      </c>
      <c r="E23" s="154">
        <f>VLOOKUP($B23,[2]A_všestrannost!B:N,13,0)</f>
        <v>6.5046296296296302E-3</v>
      </c>
      <c r="F23" s="153">
        <f>$F$28+$E23</f>
        <v>0.67317129629629624</v>
      </c>
      <c r="G23" s="152">
        <v>0.71362268518518512</v>
      </c>
      <c r="H23" s="52">
        <v>6.9444444444444447E-4</v>
      </c>
      <c r="I23" s="60">
        <f>VLOOKUP(B23,'[2]branky A'!A:F,2,0)</f>
        <v>7.6388888888888886E-3</v>
      </c>
      <c r="J23" s="151">
        <f>G23-F23+I23</f>
        <v>4.8090277777777773E-2</v>
      </c>
    </row>
    <row r="24" spans="1:10" ht="30">
      <c r="A24" s="22">
        <f>RANK(J24,$J$4:$J$26,1)</f>
        <v>21</v>
      </c>
      <c r="B24" s="124">
        <v>19</v>
      </c>
      <c r="C24" s="156" t="str">
        <f>VLOOKUP(B24,[2]A!A:C,2,0)</f>
        <v>Kopretinky</v>
      </c>
      <c r="D24" s="110" t="str">
        <f>VLOOKUP(B24,[2]A!A:C,3,0)</f>
        <v>Lvíčata</v>
      </c>
      <c r="E24" s="154">
        <f>VLOOKUP($B24,[2]A_všestrannost!B:N,13,0)</f>
        <v>2.3611111111111111E-3</v>
      </c>
      <c r="F24" s="153">
        <f>$F$28+$E24</f>
        <v>0.66902777777777778</v>
      </c>
      <c r="G24" s="152">
        <v>0.71755787037037033</v>
      </c>
      <c r="H24" s="52"/>
      <c r="I24" s="60">
        <f>VLOOKUP(B24,'[2]branky A'!A:F,2,0)</f>
        <v>1.3888888888888889E-3</v>
      </c>
      <c r="J24" s="151">
        <f>G24-F24+I24</f>
        <v>4.9918981481481446E-2</v>
      </c>
    </row>
    <row r="25" spans="1:10" ht="30">
      <c r="A25" s="22">
        <f>RANK(J25,$J$4:$J$26,1)</f>
        <v>22</v>
      </c>
      <c r="B25" s="124">
        <v>3</v>
      </c>
      <c r="C25" s="156" t="str">
        <f>VLOOKUP(B25,[2]A!A:C,2,0)</f>
        <v>Sloníci</v>
      </c>
      <c r="D25" s="110" t="str">
        <f>VLOOKUP(B25,[2]A!A:C,3,0)</f>
        <v>Mokro a Vydry</v>
      </c>
      <c r="E25" s="154">
        <f>VLOOKUP($B25,[2]A_všestrannost!B:N,13,0)</f>
        <v>1.5972222222222224E-2</v>
      </c>
      <c r="F25" s="153">
        <f>$F$28+$E25</f>
        <v>0.68263888888888891</v>
      </c>
      <c r="G25" s="152">
        <v>0.73221064814814818</v>
      </c>
      <c r="H25" s="157">
        <v>0</v>
      </c>
      <c r="I25" s="60">
        <f>VLOOKUP(B25,'[2]branky A'!A:F,2,0)</f>
        <v>6.9444444444444447E-4</v>
      </c>
      <c r="J25" s="151">
        <f>G25-F25+I25</f>
        <v>5.0266203703703716E-2</v>
      </c>
    </row>
    <row r="26" spans="1:10" ht="30">
      <c r="A26" s="22">
        <f>RANK(J26,$J$4:$J$26,1)</f>
        <v>23</v>
      </c>
      <c r="B26" s="124">
        <v>17</v>
      </c>
      <c r="C26" s="156" t="str">
        <f>VLOOKUP(B26,[2]A!A:C,2,0)</f>
        <v>Bětoušky</v>
      </c>
      <c r="D26" s="155" t="str">
        <f>VLOOKUP(B26,[2]A!A:C,3,0)</f>
        <v>4 přístav J. Nerudy, Želvy</v>
      </c>
      <c r="E26" s="154">
        <f>VLOOKUP($B26,[2]A_všestrannost!B:N,13,0)</f>
        <v>1.064814814814815E-2</v>
      </c>
      <c r="F26" s="153">
        <f>$F$28+$E26</f>
        <v>0.67731481481481481</v>
      </c>
      <c r="G26" s="152">
        <v>0.74712962962962959</v>
      </c>
      <c r="H26" s="52"/>
      <c r="I26" s="60">
        <f>VLOOKUP(B26,'[2]branky A'!A:F,2,0)</f>
        <v>6.9444444444444447E-4</v>
      </c>
      <c r="J26" s="151">
        <f>G26-F26+I26</f>
        <v>7.0509259259259216E-2</v>
      </c>
    </row>
    <row r="27" spans="1:10" ht="20.25">
      <c r="J27" s="151">
        <f>G27-F27+I27</f>
        <v>0</v>
      </c>
    </row>
    <row r="28" spans="1:10" ht="29.25" customHeight="1" thickBot="1">
      <c r="E28" s="148" t="s">
        <v>33</v>
      </c>
      <c r="F28" s="150">
        <v>0.66666666666666663</v>
      </c>
      <c r="H28" s="149"/>
      <c r="I28" s="148" t="s">
        <v>32</v>
      </c>
      <c r="J28" s="147">
        <v>8.3333333333333329E-2</v>
      </c>
    </row>
  </sheetData>
  <autoFilter ref="A3:J3">
    <filterColumn colId="4"/>
    <filterColumn colId="7"/>
    <filterColumn colId="8"/>
    <sortState ref="A4:J28">
      <sortCondition ref="A3"/>
    </sortState>
  </autoFilter>
  <mergeCells count="1">
    <mergeCell ref="A1:J1"/>
  </mergeCells>
  <conditionalFormatting sqref="J4:J27">
    <cfRule type="cellIs" dxfId="1" priority="1" stopIfTrue="1" operator="greaterThan">
      <formula>$J$28</formula>
    </cfRule>
  </conditionalFormatting>
  <printOptions horizontalCentered="1"/>
  <pageMargins left="0.59055118110236227" right="0.59055118110236227" top="0.78740157480314965" bottom="0.59055118110236227" header="0.51181102362204722" footer="0.51181102362204722"/>
  <pageSetup paperSize="9" scale="7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F27"/>
  <sheetViews>
    <sheetView view="pageBreakPreview" zoomScale="70" zoomScaleSheetLayoutView="70" workbookViewId="0">
      <selection sqref="A1:F26"/>
    </sheetView>
  </sheetViews>
  <sheetFormatPr defaultColWidth="9.140625" defaultRowHeight="15.75"/>
  <cols>
    <col min="1" max="1" width="8.28515625" style="134" customWidth="1"/>
    <col min="2" max="2" width="9.42578125" style="30" customWidth="1"/>
    <col min="3" max="3" width="49.85546875" style="2" customWidth="1"/>
    <col min="4" max="4" width="42.85546875" style="1" customWidth="1"/>
    <col min="5" max="5" width="21.7109375" style="41" hidden="1" customWidth="1"/>
    <col min="6" max="6" width="25.140625" style="41" customWidth="1"/>
    <col min="7" max="7" width="9.140625" style="41"/>
    <col min="8" max="8" width="20.85546875" style="41" customWidth="1"/>
    <col min="9" max="16384" width="9.140625" style="41"/>
  </cols>
  <sheetData>
    <row r="1" spans="1:6" ht="80.25" customHeight="1">
      <c r="A1" s="146" t="s">
        <v>31</v>
      </c>
      <c r="B1" s="146"/>
      <c r="C1" s="146"/>
      <c r="D1" s="146"/>
      <c r="E1" s="146"/>
      <c r="F1" s="146"/>
    </row>
    <row r="2" spans="1:6" ht="19.5" customHeight="1" thickBot="1">
      <c r="A2" s="145"/>
      <c r="B2" s="145"/>
      <c r="C2" s="145"/>
      <c r="D2" s="145"/>
      <c r="E2" s="145"/>
      <c r="F2" s="145"/>
    </row>
    <row r="3" spans="1:6" s="45" customFormat="1" ht="47.25" thickBot="1">
      <c r="A3" s="144" t="s">
        <v>21</v>
      </c>
      <c r="B3" s="143" t="s">
        <v>12</v>
      </c>
      <c r="C3" s="67" t="s">
        <v>20</v>
      </c>
      <c r="D3" s="67" t="s">
        <v>10</v>
      </c>
      <c r="E3" s="142" t="s">
        <v>30</v>
      </c>
      <c r="F3" s="142" t="s">
        <v>29</v>
      </c>
    </row>
    <row r="4" spans="1:6" ht="27" thickTop="1">
      <c r="A4" s="22">
        <f>RANK(F4,$F$4:$F$26,1)</f>
        <v>1</v>
      </c>
      <c r="B4" s="140">
        <v>9</v>
      </c>
      <c r="C4" s="139" t="str">
        <f>VLOOKUP(B4,[2]A!A:C,2,0)</f>
        <v>Bobři A</v>
      </c>
      <c r="D4" s="141" t="str">
        <f>VLOOKUP(B4,[2]A!A:C,3,0)</f>
        <v>4.PVS J. Nerudy</v>
      </c>
      <c r="E4" s="137" t="s">
        <v>28</v>
      </c>
      <c r="F4" s="136">
        <f>VLOOKUP(B4,Asjezd!B:J,6,0)</f>
        <v>0.70211805555555562</v>
      </c>
    </row>
    <row r="5" spans="1:6" ht="26.25">
      <c r="A5" s="22">
        <f>RANK(F5,$F$4:$F$26,1)</f>
        <v>2</v>
      </c>
      <c r="B5" s="140">
        <v>6</v>
      </c>
      <c r="C5" s="139" t="str">
        <f>VLOOKUP(B5,[2]A!A:C,2,0)</f>
        <v>Šedý Bobřík</v>
      </c>
      <c r="D5" s="138" t="str">
        <f>VLOOKUP(B5,[2]A!A:C,3,0)</f>
        <v>Junák-4.přístav, odd.Bobříci</v>
      </c>
      <c r="E5" s="137" t="s">
        <v>28</v>
      </c>
      <c r="F5" s="136">
        <f>VLOOKUP(B5,Asjezd!B:J,6,0)</f>
        <v>0.70424768518518521</v>
      </c>
    </row>
    <row r="6" spans="1:6" ht="26.25">
      <c r="A6" s="22">
        <f>RANK(F6,$F$4:$F$26,1)</f>
        <v>3</v>
      </c>
      <c r="B6" s="140">
        <v>15</v>
      </c>
      <c r="C6" s="139" t="str">
        <f>VLOOKUP(B6,[2]A!A:C,2,0)</f>
        <v>Albatrosové</v>
      </c>
      <c r="D6" s="138" t="str">
        <f>VLOOKUP(B6,[2]A!A:C,3,0)</f>
        <v>4. PVS Albatrosové</v>
      </c>
      <c r="E6" s="137" t="s">
        <v>28</v>
      </c>
      <c r="F6" s="136">
        <f>VLOOKUP(B6,Asjezd!B:J,6,0)</f>
        <v>0.70599537037037041</v>
      </c>
    </row>
    <row r="7" spans="1:6" ht="26.25">
      <c r="A7" s="22">
        <f>RANK(F7,$F$4:$F$26,1)</f>
        <v>4</v>
      </c>
      <c r="B7" s="140">
        <v>13</v>
      </c>
      <c r="C7" s="139" t="str">
        <f>VLOOKUP(B7,[2]A!A:C,2,0)</f>
        <v>Rackové A</v>
      </c>
      <c r="D7" s="138" t="str">
        <f>VLOOKUP(B7,[2]A!A:C,3,0)</f>
        <v>4. PVS Praha</v>
      </c>
      <c r="E7" s="137" t="s">
        <v>28</v>
      </c>
      <c r="F7" s="136">
        <f>VLOOKUP(B7,Asjezd!B:J,6,0)</f>
        <v>0.70673611111111112</v>
      </c>
    </row>
    <row r="8" spans="1:6" ht="26.25">
      <c r="A8" s="22">
        <f>RANK(F8,$F$4:$F$26,1)</f>
        <v>5</v>
      </c>
      <c r="B8" s="140">
        <v>14</v>
      </c>
      <c r="C8" s="139" t="str">
        <f>VLOOKUP(B8,[2]A!A:C,2,0)</f>
        <v>Jan Vermak</v>
      </c>
      <c r="D8" s="138" t="str">
        <f>VLOOKUP(B8,[2]A!A:C,3,0)</f>
        <v>4 přístav J. Nerudy, Želvy</v>
      </c>
      <c r="E8" s="137" t="s">
        <v>28</v>
      </c>
      <c r="F8" s="136">
        <f>VLOOKUP(B8,Asjezd!B:J,6,0)</f>
        <v>0.70761574074074074</v>
      </c>
    </row>
    <row r="9" spans="1:6" ht="26.25">
      <c r="A9" s="22">
        <f>RANK(F9,$F$4:$F$26,1)</f>
        <v>6</v>
      </c>
      <c r="B9" s="140">
        <v>12</v>
      </c>
      <c r="C9" s="139" t="str">
        <f>VLOOKUP(B9,[2]A!A:C,2,0)</f>
        <v>Žraloci</v>
      </c>
      <c r="D9" s="138" t="str">
        <f>VLOOKUP(B9,[2]A!A:C,3,0)</f>
        <v>VTO Neptun</v>
      </c>
      <c r="E9" s="137" t="s">
        <v>28</v>
      </c>
      <c r="F9" s="136">
        <f>VLOOKUP(B9,Asjezd!B:J,6,0)</f>
        <v>0.70928240740740733</v>
      </c>
    </row>
    <row r="10" spans="1:6" ht="26.25">
      <c r="A10" s="22">
        <f>RANK(F10,$F$4:$F$26,1)</f>
        <v>7</v>
      </c>
      <c r="B10" s="140">
        <v>5</v>
      </c>
      <c r="C10" s="139" t="str">
        <f>VLOOKUP(B10,[2]A!A:C,2,0)</f>
        <v>Kačky+Želva</v>
      </c>
      <c r="D10" s="138" t="str">
        <f>VLOOKUP(B10,[2]A!A:C,3,0)</f>
        <v>4.Přístav J.Nerudy, Kačky</v>
      </c>
      <c r="E10" s="137" t="s">
        <v>28</v>
      </c>
      <c r="F10" s="136">
        <f>VLOOKUP(B10,Asjezd!B:J,6,0)</f>
        <v>0.7098726851851852</v>
      </c>
    </row>
    <row r="11" spans="1:6" ht="26.25">
      <c r="A11" s="22">
        <f>RANK(F11,$F$4:$F$26,1)</f>
        <v>8</v>
      </c>
      <c r="B11" s="140">
        <v>11</v>
      </c>
      <c r="C11" s="139" t="str">
        <f>VLOOKUP(B11,[2]A!A:C,2,0)</f>
        <v>Bílý Bobřík</v>
      </c>
      <c r="D11" s="138" t="str">
        <f>VLOOKUP(B11,[2]A!A:C,3,0)</f>
        <v>Junák-4.přístav, odd.Bobříci</v>
      </c>
      <c r="E11" s="137" t="s">
        <v>28</v>
      </c>
      <c r="F11" s="136">
        <f>VLOOKUP(B11,Asjezd!B:J,6,0)</f>
        <v>0.71233796296296292</v>
      </c>
    </row>
    <row r="12" spans="1:6" ht="26.25">
      <c r="A12" s="22">
        <f>RANK(F12,$F$4:$F$26,1)</f>
        <v>9</v>
      </c>
      <c r="B12" s="140">
        <v>16</v>
      </c>
      <c r="C12" s="139" t="str">
        <f>VLOOKUP(B12,[2]A!A:C,2,0)</f>
        <v>Titanic</v>
      </c>
      <c r="D12" s="138" t="str">
        <f>VLOOKUP(B12,[2]A!A:C,3,0)</f>
        <v>DDM P 2</v>
      </c>
      <c r="E12" s="137" t="s">
        <v>28</v>
      </c>
      <c r="F12" s="136">
        <f>VLOOKUP(B12,Asjezd!B:J,6,0)</f>
        <v>0.71320601851851861</v>
      </c>
    </row>
    <row r="13" spans="1:6" ht="26.25">
      <c r="A13" s="22">
        <f>RANK(F13,$F$4:$F$26,1)</f>
        <v>10</v>
      </c>
      <c r="B13" s="140">
        <v>8</v>
      </c>
      <c r="C13" s="139" t="str">
        <f>VLOOKUP(B13,[2]A!A:C,2,0)</f>
        <v>Větrníci</v>
      </c>
      <c r="D13" s="138" t="str">
        <f>VLOOKUP(B13,[2]A!A:C,3,0)</f>
        <v>Starý psi</v>
      </c>
      <c r="E13" s="137" t="s">
        <v>28</v>
      </c>
      <c r="F13" s="136">
        <f>VLOOKUP(B13,Asjezd!B:J,6,0)</f>
        <v>0.71362268518518512</v>
      </c>
    </row>
    <row r="14" spans="1:6" ht="26.25">
      <c r="A14" s="22">
        <f>RANK(F14,$F$4:$F$26,1)</f>
        <v>11</v>
      </c>
      <c r="B14" s="140">
        <v>1</v>
      </c>
      <c r="C14" s="139" t="str">
        <f>VLOOKUP(B14,[2]A!A:C,2,0)</f>
        <v>Rackové B</v>
      </c>
      <c r="D14" s="138" t="str">
        <f>VLOOKUP(B14,[2]A!A:C,3,0)</f>
        <v>4.PVS Praha</v>
      </c>
      <c r="E14" s="137" t="s">
        <v>28</v>
      </c>
      <c r="F14" s="136">
        <f>VLOOKUP(B14,Asjezd!B:J,6,0)</f>
        <v>0.7139699074074074</v>
      </c>
    </row>
    <row r="15" spans="1:6" ht="26.25">
      <c r="A15" s="22">
        <f>RANK(F15,$F$4:$F$26,1)</f>
        <v>12</v>
      </c>
      <c r="B15" s="140">
        <v>18</v>
      </c>
      <c r="C15" s="139" t="str">
        <f>VLOOKUP(B15,[2]A!A:C,2,0)</f>
        <v>Hnědý Bobřík</v>
      </c>
      <c r="D15" s="138" t="str">
        <f>VLOOKUP(B15,[2]A!A:C,3,0)</f>
        <v>Junák-4.přístav, odd.Bobříci</v>
      </c>
      <c r="E15" s="137"/>
      <c r="F15" s="136">
        <f>VLOOKUP(B15,Asjezd!B:J,6,0)</f>
        <v>0.71439814814814817</v>
      </c>
    </row>
    <row r="16" spans="1:6" ht="26.25">
      <c r="A16" s="22">
        <f>RANK(F16,$F$4:$F$26,1)</f>
        <v>13</v>
      </c>
      <c r="B16" s="140">
        <v>22</v>
      </c>
      <c r="C16" s="139" t="str">
        <f>VLOOKUP(B16,[2]A!A:C,2,0)</f>
        <v>Pyškotova koťátka</v>
      </c>
      <c r="D16" s="138" t="str">
        <f>VLOOKUP(B16,[2]A!A:C,3,0)</f>
        <v>VTO Tygři + VTO Regent</v>
      </c>
      <c r="E16" s="137"/>
      <c r="F16" s="136">
        <f>VLOOKUP(B16,Asjezd!B:J,6,0)</f>
        <v>0.7146527777777778</v>
      </c>
    </row>
    <row r="17" spans="1:6" ht="26.25">
      <c r="A17" s="22">
        <f>RANK(F17,$F$4:$F$26,1)</f>
        <v>14</v>
      </c>
      <c r="B17" s="140">
        <v>2</v>
      </c>
      <c r="C17" s="139" t="str">
        <f>VLOOKUP(B17,[2]A!A:C,2,0)</f>
        <v>Rackové C</v>
      </c>
      <c r="D17" s="138" t="str">
        <f>VLOOKUP(B17,[2]A!A:C,3,0)</f>
        <v>4.PVS Praha</v>
      </c>
      <c r="E17" s="137" t="s">
        <v>28</v>
      </c>
      <c r="F17" s="136">
        <f>VLOOKUP(B17,Asjezd!B:J,6,0)</f>
        <v>0.71513888888888888</v>
      </c>
    </row>
    <row r="18" spans="1:6" ht="26.25">
      <c r="A18" s="22">
        <f>RANK(F18,$F$4:$F$26,1)</f>
        <v>15</v>
      </c>
      <c r="B18" s="140">
        <v>10</v>
      </c>
      <c r="C18" s="139" t="str">
        <f>VLOOKUP(B18,[2]A!A:C,2,0)</f>
        <v>Kokosy na Sázavě</v>
      </c>
      <c r="D18" s="138" t="str">
        <f>VLOOKUP(B18,[2]A!A:C,3,0)</f>
        <v>VTO Regenti</v>
      </c>
      <c r="E18" s="137" t="s">
        <v>28</v>
      </c>
      <c r="F18" s="136">
        <f>VLOOKUP(B18,Asjezd!B:J,6,0)</f>
        <v>0.71530092592592587</v>
      </c>
    </row>
    <row r="19" spans="1:6" ht="26.25">
      <c r="A19" s="22">
        <f>RANK(F19,$F$4:$F$26,1)</f>
        <v>16</v>
      </c>
      <c r="B19" s="140">
        <v>7</v>
      </c>
      <c r="C19" s="139" t="str">
        <f>VLOOKUP(B19,[2]A!A:C,2,0)</f>
        <v>Barevní králíčci</v>
      </c>
      <c r="D19" s="138" t="str">
        <f>VLOOKUP(B19,[2]A!A:C,3,0)</f>
        <v>Mokro a Vydry+Regenti</v>
      </c>
      <c r="E19" s="137" t="s">
        <v>28</v>
      </c>
      <c r="F19" s="136">
        <f>VLOOKUP(B19,Asjezd!B:J,6,0)</f>
        <v>0.71680555555555558</v>
      </c>
    </row>
    <row r="20" spans="1:6" ht="26.25">
      <c r="A20" s="22">
        <f>RANK(F20,$F$4:$F$26,1)</f>
        <v>17</v>
      </c>
      <c r="B20" s="140">
        <v>19</v>
      </c>
      <c r="C20" s="139" t="str">
        <f>VLOOKUP(B20,[2]A!A:C,2,0)</f>
        <v>Kopretinky</v>
      </c>
      <c r="D20" s="138" t="str">
        <f>VLOOKUP(B20,[2]A!A:C,3,0)</f>
        <v>Lvíčata</v>
      </c>
      <c r="E20" s="137"/>
      <c r="F20" s="136">
        <f>VLOOKUP(B20,Asjezd!B:J,6,0)</f>
        <v>0.71755787037037033</v>
      </c>
    </row>
    <row r="21" spans="1:6" ht="26.25">
      <c r="A21" s="22">
        <f>RANK(F21,$F$4:$F$26,1)</f>
        <v>18</v>
      </c>
      <c r="B21" s="140">
        <v>21</v>
      </c>
      <c r="C21" s="139" t="str">
        <f>VLOOKUP(B21,[2]A!A:C,2,0)</f>
        <v>Ještěrky</v>
      </c>
      <c r="D21" s="138" t="str">
        <f>VLOOKUP(B21,[2]A!A:C,3,0)</f>
        <v>4.přístav J.Nerudy,Želvy</v>
      </c>
      <c r="E21" s="137"/>
      <c r="F21" s="136">
        <f>VLOOKUP(B21,Asjezd!B:J,6,0)</f>
        <v>0.71782407407407411</v>
      </c>
    </row>
    <row r="22" spans="1:6" ht="26.25">
      <c r="A22" s="22">
        <f>RANK(F22,$F$4:$F$26,1)</f>
        <v>19</v>
      </c>
      <c r="B22" s="140">
        <v>4</v>
      </c>
      <c r="C22" s="139" t="str">
        <f>VLOOKUP(B22,[2]A!A:C,2,0)</f>
        <v>Velryby</v>
      </c>
      <c r="D22" s="138" t="str">
        <f>VLOOKUP(B22,[2]A!A:C,3,0)</f>
        <v>VTO Neptun+4.PSVPraha</v>
      </c>
      <c r="E22" s="137" t="s">
        <v>28</v>
      </c>
      <c r="F22" s="136">
        <f>VLOOKUP(B22,Asjezd!B:J,6,0)</f>
        <v>0.71934027777777787</v>
      </c>
    </row>
    <row r="23" spans="1:6" ht="26.25">
      <c r="A23" s="22">
        <f>RANK(F23,$F$4:$F$26,1)</f>
        <v>20</v>
      </c>
      <c r="B23" s="140">
        <v>23</v>
      </c>
      <c r="C23" s="139" t="str">
        <f>VLOOKUP(B23,[2]A!A:C,2,0)</f>
        <v>Černý Bobřík</v>
      </c>
      <c r="D23" s="138" t="str">
        <f>VLOOKUP(B23,[2]A!A:C,3,0)</f>
        <v>Junák-4.přístav, odd.Bobříci</v>
      </c>
      <c r="E23" s="137" t="s">
        <v>28</v>
      </c>
      <c r="F23" s="136">
        <f>VLOOKUP(B23,Asjezd!B:J,6,0)</f>
        <v>0.72092592592592597</v>
      </c>
    </row>
    <row r="24" spans="1:6" ht="26.25">
      <c r="A24" s="22">
        <f>RANK(F24,$F$4:$F$26,1)</f>
        <v>21</v>
      </c>
      <c r="B24" s="140">
        <v>20</v>
      </c>
      <c r="C24" s="139" t="str">
        <f>VLOOKUP(B24,[2]A!A:C,2,0)</f>
        <v>Želvušky</v>
      </c>
      <c r="D24" s="138" t="str">
        <f>VLOOKUP(B24,[2]A!A:C,3,0)</f>
        <v>4.přístav J.Nerudy,Želvy</v>
      </c>
      <c r="E24" s="137"/>
      <c r="F24" s="136">
        <f>VLOOKUP(B24,Asjezd!B:J,6,0)</f>
        <v>0.72439814814814818</v>
      </c>
    </row>
    <row r="25" spans="1:6" ht="26.25">
      <c r="A25" s="22">
        <f>RANK(F25,$F$4:$F$26,1)</f>
        <v>22</v>
      </c>
      <c r="B25" s="140">
        <v>3</v>
      </c>
      <c r="C25" s="139" t="str">
        <f>VLOOKUP(B25,[2]A!A:C,2,0)</f>
        <v>Sloníci</v>
      </c>
      <c r="D25" s="138" t="str">
        <f>VLOOKUP(B25,[2]A!A:C,3,0)</f>
        <v>Mokro a Vydry</v>
      </c>
      <c r="E25" s="137" t="s">
        <v>28</v>
      </c>
      <c r="F25" s="136">
        <f>VLOOKUP(B25,Asjezd!B:J,6,0)</f>
        <v>0.73221064814814818</v>
      </c>
    </row>
    <row r="26" spans="1:6" ht="26.25">
      <c r="A26" s="22">
        <f>RANK(F26,$F$4:$F$26,1)</f>
        <v>23</v>
      </c>
      <c r="B26" s="140">
        <v>17</v>
      </c>
      <c r="C26" s="139" t="str">
        <f>VLOOKUP(B26,[2]A!A:C,2,0)</f>
        <v>Bětoušky</v>
      </c>
      <c r="D26" s="138" t="str">
        <f>VLOOKUP(B26,[2]A!A:C,3,0)</f>
        <v>4 přístav J. Nerudy, Želvy</v>
      </c>
      <c r="E26" s="137"/>
      <c r="F26" s="136">
        <f>VLOOKUP(B26,Asjezd!B:J,6,0)</f>
        <v>0.74712962962962959</v>
      </c>
    </row>
    <row r="27" spans="1:6" ht="59.25">
      <c r="A27" s="135"/>
    </row>
  </sheetData>
  <autoFilter ref="A3:O3">
    <sortState ref="A4:F26">
      <sortCondition ref="A3"/>
    </sortState>
  </autoFilter>
  <printOptions horizontalCentered="1"/>
  <pageMargins left="0.59055118110236227" right="0.59055118110236227" top="0.78740157480314965" bottom="0.59055118110236227" header="0.51181102362204722" footer="0.51181102362204722"/>
  <pageSetup paperSize="9" scale="7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U32"/>
  <sheetViews>
    <sheetView view="pageBreakPreview" zoomScale="50" zoomScaleSheetLayoutView="50" workbookViewId="0">
      <selection sqref="A1:N24"/>
    </sheetView>
  </sheetViews>
  <sheetFormatPr defaultColWidth="9.140625" defaultRowHeight="15.75"/>
  <cols>
    <col min="1" max="1" width="8" style="1" customWidth="1"/>
    <col min="2" max="2" width="17.5703125" style="1" customWidth="1"/>
    <col min="3" max="3" width="68.7109375" style="2" customWidth="1"/>
    <col min="4" max="4" width="57" style="2" bestFit="1" customWidth="1"/>
    <col min="5" max="7" width="9.7109375" style="1" customWidth="1"/>
    <col min="8" max="8" width="10.5703125" style="1" customWidth="1"/>
    <col min="9" max="13" width="9.7109375" style="1" customWidth="1"/>
    <col min="14" max="14" width="18" style="1" bestFit="1" customWidth="1"/>
    <col min="15" max="15" width="10.7109375" style="1" customWidth="1"/>
    <col min="16" max="16" width="9.140625" style="1"/>
    <col min="17" max="17" width="9.5703125" style="1" customWidth="1"/>
    <col min="18" max="18" width="6.7109375" style="1" customWidth="1"/>
    <col min="19" max="19" width="9.7109375" style="1" bestFit="1" customWidth="1"/>
    <col min="20" max="16384" width="9.140625" style="1"/>
  </cols>
  <sheetData>
    <row r="1" spans="1:21" ht="127.5" thickBot="1">
      <c r="A1" s="133" t="s">
        <v>27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2">
        <v>22</v>
      </c>
    </row>
    <row r="2" spans="1:21" s="30" customFormat="1" ht="120" thickBot="1">
      <c r="A2" s="131"/>
      <c r="B2" s="35" t="s">
        <v>12</v>
      </c>
      <c r="C2" s="35" t="s">
        <v>11</v>
      </c>
      <c r="D2" s="34" t="s">
        <v>10</v>
      </c>
      <c r="E2" s="33" t="s">
        <v>9</v>
      </c>
      <c r="F2" s="33" t="s">
        <v>6</v>
      </c>
      <c r="G2" s="33" t="s">
        <v>7</v>
      </c>
      <c r="H2" s="33" t="s">
        <v>8</v>
      </c>
      <c r="I2" s="33" t="s">
        <v>5</v>
      </c>
      <c r="J2" s="33" t="s">
        <v>4</v>
      </c>
      <c r="K2" s="33" t="s">
        <v>3</v>
      </c>
      <c r="L2" s="33" t="s">
        <v>2</v>
      </c>
      <c r="M2" s="130" t="s">
        <v>1</v>
      </c>
      <c r="N2" s="31" t="s">
        <v>0</v>
      </c>
      <c r="O2" s="129"/>
    </row>
    <row r="3" spans="1:21" ht="30.75" thickTop="1">
      <c r="A3" s="22">
        <f>RANK(M3,$M$3:$M$24)</f>
        <v>1</v>
      </c>
      <c r="B3" s="126">
        <v>27</v>
      </c>
      <c r="C3" s="125" t="str">
        <f>VLOOKUP(B3,[2]B!A:C,2,0)</f>
        <v>Černá díra</v>
      </c>
      <c r="D3" s="124" t="str">
        <f>VLOOKUP(B3,[2]B!A:C,3,0)</f>
        <v>VTO Neptun</v>
      </c>
      <c r="E3" s="28">
        <v>12</v>
      </c>
      <c r="F3" s="28">
        <v>6</v>
      </c>
      <c r="G3" s="28">
        <v>8</v>
      </c>
      <c r="H3" s="28">
        <v>2</v>
      </c>
      <c r="I3" s="28">
        <v>10</v>
      </c>
      <c r="J3" s="28">
        <v>10</v>
      </c>
      <c r="K3" s="28">
        <v>8</v>
      </c>
      <c r="L3" s="29">
        <v>7</v>
      </c>
      <c r="M3" s="17">
        <f>SUM(E3:L3)</f>
        <v>63</v>
      </c>
      <c r="N3" s="123">
        <f>TIME(0,R3,S3)</f>
        <v>0</v>
      </c>
      <c r="O3" s="127"/>
      <c r="P3" s="1">
        <f>$O$1/(MAX($M$3:$M$24)-MIN($M$3:$M$24))*60*(MAX($M$3:$M$24)-$M3)</f>
        <v>0</v>
      </c>
      <c r="Q3" s="15">
        <f>P3/60</f>
        <v>0</v>
      </c>
      <c r="R3" s="14">
        <f>FLOOR(Q3,1)</f>
        <v>0</v>
      </c>
      <c r="S3" s="15">
        <f>(Q3-R3)*60</f>
        <v>0</v>
      </c>
      <c r="T3" s="14"/>
    </row>
    <row r="4" spans="1:21" ht="30">
      <c r="A4" s="22">
        <f>RANK(M4,$M$3:$M$24)</f>
        <v>2</v>
      </c>
      <c r="B4" s="126">
        <v>33</v>
      </c>
      <c r="C4" s="125" t="str">
        <f>VLOOKUP(B4,[2]B!A:C,2,0)</f>
        <v>Nemám mozek, ale mám hlavu</v>
      </c>
      <c r="D4" s="124" t="str">
        <f>VLOOKUP(B4,[2]B!A:C,3,0)</f>
        <v>VTO Neptun</v>
      </c>
      <c r="E4" s="28">
        <v>12</v>
      </c>
      <c r="F4" s="18">
        <v>8</v>
      </c>
      <c r="G4" s="18">
        <v>8</v>
      </c>
      <c r="H4" s="18">
        <v>6</v>
      </c>
      <c r="I4" s="18">
        <v>4</v>
      </c>
      <c r="J4" s="18">
        <v>10</v>
      </c>
      <c r="K4" s="18">
        <v>4</v>
      </c>
      <c r="L4" s="19">
        <v>7</v>
      </c>
      <c r="M4" s="17">
        <f>SUM(E4:L4)</f>
        <v>59</v>
      </c>
      <c r="N4" s="123">
        <f>TIME(0,R4,S4)</f>
        <v>2.2569444444444447E-3</v>
      </c>
      <c r="O4" s="127"/>
      <c r="P4" s="1">
        <f>$O$1/(MAX($M$3:$M$24)-MIN($M$3:$M$24))*60*(MAX($M$3:$M$24)-$M4)</f>
        <v>195.55555555555554</v>
      </c>
      <c r="Q4" s="15">
        <f>P4/60</f>
        <v>3.2592592592592591</v>
      </c>
      <c r="R4" s="14">
        <f>FLOOR(Q4,1)</f>
        <v>3</v>
      </c>
      <c r="S4" s="15">
        <f>(Q4-R4)*60</f>
        <v>15.555555555555545</v>
      </c>
      <c r="T4" s="14"/>
    </row>
    <row r="5" spans="1:21" ht="30">
      <c r="A5" s="22">
        <f>RANK(M5,$M$3:$M$24)</f>
        <v>2</v>
      </c>
      <c r="B5" s="126">
        <v>39</v>
      </c>
      <c r="C5" s="125" t="str">
        <f>VLOOKUP(B5,[2]B!A:C,2,0)</f>
        <v>Cukrlátka</v>
      </c>
      <c r="D5" s="124" t="str">
        <f>VLOOKUP(B5,[2]B!A:C,3,0)</f>
        <v>Mokro a Vydry</v>
      </c>
      <c r="E5" s="28">
        <v>10</v>
      </c>
      <c r="F5" s="18">
        <v>10</v>
      </c>
      <c r="G5" s="18">
        <v>4</v>
      </c>
      <c r="H5" s="18">
        <v>2</v>
      </c>
      <c r="I5" s="18">
        <v>8</v>
      </c>
      <c r="J5" s="18">
        <v>10</v>
      </c>
      <c r="K5" s="18">
        <v>8</v>
      </c>
      <c r="L5" s="19">
        <v>7</v>
      </c>
      <c r="M5" s="17">
        <f>SUM(E5:L5)</f>
        <v>59</v>
      </c>
      <c r="N5" s="123">
        <f>TIME(0,R5,S5)</f>
        <v>2.2569444444444447E-3</v>
      </c>
      <c r="O5" s="3"/>
      <c r="P5" s="1">
        <f>$O$1/(MAX($M$3:$M$24)-MIN($M$3:$M$24))*60*(MAX($M$3:$M$24)-$M5)</f>
        <v>195.55555555555554</v>
      </c>
      <c r="Q5" s="15">
        <f>P5/60</f>
        <v>3.2592592592592591</v>
      </c>
      <c r="R5" s="14">
        <f>FLOOR(Q5,1)</f>
        <v>3</v>
      </c>
      <c r="S5" s="15">
        <f>(Q5-R5)*60</f>
        <v>15.555555555555545</v>
      </c>
      <c r="T5" s="3"/>
      <c r="U5" s="3"/>
    </row>
    <row r="6" spans="1:21" ht="30">
      <c r="A6" s="22">
        <f>RANK(M6,$M$3:$M$24)</f>
        <v>4</v>
      </c>
      <c r="B6" s="126">
        <v>42</v>
      </c>
      <c r="C6" s="125" t="str">
        <f>VLOOKUP(B6,[2]B!A:C,2,0)</f>
        <v>Bublanina</v>
      </c>
      <c r="D6" s="124" t="str">
        <f>VLOOKUP(B6,[2]B!A:C,3,0)</f>
        <v>Starý psi</v>
      </c>
      <c r="E6" s="28">
        <v>11</v>
      </c>
      <c r="F6" s="18">
        <v>12</v>
      </c>
      <c r="G6" s="18">
        <v>4</v>
      </c>
      <c r="H6" s="18">
        <v>0</v>
      </c>
      <c r="I6" s="18">
        <v>6</v>
      </c>
      <c r="J6" s="18">
        <v>11</v>
      </c>
      <c r="K6" s="18">
        <v>6</v>
      </c>
      <c r="L6" s="19">
        <v>7</v>
      </c>
      <c r="M6" s="17">
        <f>SUM(E6:L6)</f>
        <v>57</v>
      </c>
      <c r="N6" s="123">
        <f>TIME(0,R6,S6)</f>
        <v>3.3912037037037036E-3</v>
      </c>
      <c r="O6" s="3"/>
      <c r="P6" s="1">
        <f>$O$1/(MAX($M$3:$M$24)-MIN($M$3:$M$24))*60*(MAX($M$3:$M$24)-$M6)</f>
        <v>293.33333333333331</v>
      </c>
      <c r="Q6" s="15">
        <f>P6/60</f>
        <v>4.8888888888888884</v>
      </c>
      <c r="R6" s="14">
        <f>FLOOR(Q6,1)</f>
        <v>4</v>
      </c>
      <c r="S6" s="15">
        <f>(Q6-R6)*60</f>
        <v>53.3333333333333</v>
      </c>
      <c r="T6" s="3"/>
      <c r="U6" s="3"/>
    </row>
    <row r="7" spans="1:21" ht="30">
      <c r="A7" s="22">
        <f>RANK(M7,$M$3:$M$24)</f>
        <v>5</v>
      </c>
      <c r="B7" s="126">
        <v>44</v>
      </c>
      <c r="C7" s="125" t="str">
        <f>VLOOKUP(B7,[2]B!A:C,2,0)</f>
        <v>Kačky a spol</v>
      </c>
      <c r="D7" s="124" t="str">
        <f>VLOOKUP(B7,[2]B!A:C,3,0)</f>
        <v>4. přístav J. Nerudy, Kačky</v>
      </c>
      <c r="E7" s="28">
        <v>8</v>
      </c>
      <c r="F7" s="18">
        <v>8</v>
      </c>
      <c r="G7" s="18">
        <v>8</v>
      </c>
      <c r="H7" s="18">
        <v>6</v>
      </c>
      <c r="I7" s="18">
        <v>4</v>
      </c>
      <c r="J7" s="18">
        <v>10</v>
      </c>
      <c r="K7" s="18">
        <v>4</v>
      </c>
      <c r="L7" s="19">
        <v>8</v>
      </c>
      <c r="M7" s="17">
        <f>SUM(E7:L7)</f>
        <v>56</v>
      </c>
      <c r="N7" s="123">
        <f>TIME(0,R7,S7)</f>
        <v>3.9583333333333337E-3</v>
      </c>
      <c r="O7" s="3"/>
      <c r="P7" s="1">
        <f>$O$1/(MAX($M$3:$M$24)-MIN($M$3:$M$24))*60*(MAX($M$3:$M$24)-$M7)</f>
        <v>342.22222222222217</v>
      </c>
      <c r="Q7" s="15">
        <f>P7/60</f>
        <v>5.7037037037037033</v>
      </c>
      <c r="R7" s="14">
        <f>FLOOR(Q7,1)</f>
        <v>5</v>
      </c>
      <c r="S7" s="15">
        <f>(Q7-R7)*60</f>
        <v>42.2222222222222</v>
      </c>
      <c r="T7" s="3"/>
      <c r="U7" s="3"/>
    </row>
    <row r="8" spans="1:21" ht="30">
      <c r="A8" s="22">
        <f>RANK(M8,$M$3:$M$24)</f>
        <v>6</v>
      </c>
      <c r="B8" s="126">
        <v>37</v>
      </c>
      <c r="C8" s="125" t="str">
        <f>VLOOKUP(B8,[2]B!A:C,2,0)</f>
        <v>Jamal a jeho Tygří smečka</v>
      </c>
      <c r="D8" s="124" t="str">
        <f>VLOOKUP(B8,[2]B!A:C,3,0)</f>
        <v>VTO Tygři</v>
      </c>
      <c r="E8" s="28">
        <v>10</v>
      </c>
      <c r="F8" s="18">
        <v>4</v>
      </c>
      <c r="G8" s="18">
        <v>4</v>
      </c>
      <c r="H8" s="18">
        <v>6</v>
      </c>
      <c r="I8" s="18">
        <v>8</v>
      </c>
      <c r="J8" s="18">
        <v>11</v>
      </c>
      <c r="K8" s="18">
        <v>6</v>
      </c>
      <c r="L8" s="19">
        <v>6</v>
      </c>
      <c r="M8" s="17">
        <f>SUM(E8:L8)</f>
        <v>55</v>
      </c>
      <c r="N8" s="123">
        <f>TIME(0,R8,S8)</f>
        <v>4.5254629629629629E-3</v>
      </c>
      <c r="O8" s="3"/>
      <c r="P8" s="1">
        <f>$O$1/(MAX($M$3:$M$24)-MIN($M$3:$M$24))*60*(MAX($M$3:$M$24)-$M8)</f>
        <v>391.11111111111109</v>
      </c>
      <c r="Q8" s="15">
        <f>P8/60</f>
        <v>6.5185185185185182</v>
      </c>
      <c r="R8" s="14">
        <f>FLOOR(Q8,1)</f>
        <v>6</v>
      </c>
      <c r="S8" s="15">
        <f>(Q8-R8)*60</f>
        <v>31.111111111111089</v>
      </c>
      <c r="T8" s="3"/>
      <c r="U8" s="3"/>
    </row>
    <row r="9" spans="1:21" ht="30">
      <c r="A9" s="22">
        <f>RANK(M9,$M$3:$M$24)</f>
        <v>7</v>
      </c>
      <c r="B9" s="126">
        <v>36</v>
      </c>
      <c r="C9" s="125" t="str">
        <f>VLOOKUP(B9,[2]B!A:C,2,0)</f>
        <v>Bobři 1</v>
      </c>
      <c r="D9" s="124" t="str">
        <f>VLOOKUP(B9,[2]B!A:C,3,0)</f>
        <v>4. pvs J. Nerudy</v>
      </c>
      <c r="E9" s="28">
        <v>10</v>
      </c>
      <c r="F9" s="18">
        <v>4</v>
      </c>
      <c r="G9" s="18">
        <v>8</v>
      </c>
      <c r="H9" s="18">
        <v>6</v>
      </c>
      <c r="I9" s="18">
        <v>4</v>
      </c>
      <c r="J9" s="18">
        <v>8</v>
      </c>
      <c r="K9" s="18">
        <v>10</v>
      </c>
      <c r="L9" s="19">
        <v>3</v>
      </c>
      <c r="M9" s="17">
        <f>SUM(E9:L9)</f>
        <v>53</v>
      </c>
      <c r="N9" s="123">
        <f>TIME(0,R9,S9)</f>
        <v>5.6481481481481478E-3</v>
      </c>
      <c r="O9" s="127"/>
      <c r="P9" s="1">
        <f>$O$1/(MAX($M$3:$M$24)-MIN($M$3:$M$24))*60*(MAX($M$3:$M$24)-$M9)</f>
        <v>488.88888888888886</v>
      </c>
      <c r="Q9" s="15">
        <f>P9/60</f>
        <v>8.148148148148147</v>
      </c>
      <c r="R9" s="14">
        <f>FLOOR(Q9,1)</f>
        <v>8</v>
      </c>
      <c r="S9" s="15">
        <f>(Q9-R9)*60</f>
        <v>8.8888888888888218</v>
      </c>
      <c r="T9" s="14"/>
    </row>
    <row r="10" spans="1:21" ht="30">
      <c r="A10" s="22">
        <f>RANK(M10,$M$3:$M$24)</f>
        <v>8</v>
      </c>
      <c r="B10" s="126">
        <v>40</v>
      </c>
      <c r="C10" s="125" t="str">
        <f>VLOOKUP(B10,[2]B!A:C,2,0)</f>
        <v>Bobři 2</v>
      </c>
      <c r="D10" s="124" t="str">
        <f>VLOOKUP(B10,[2]B!A:C,3,0)</f>
        <v>4. pvs J. Nerudy</v>
      </c>
      <c r="E10" s="28">
        <v>12</v>
      </c>
      <c r="F10" s="18">
        <v>4</v>
      </c>
      <c r="G10" s="18">
        <v>12</v>
      </c>
      <c r="H10" s="18">
        <v>6</v>
      </c>
      <c r="I10" s="18">
        <v>2</v>
      </c>
      <c r="J10" s="18">
        <v>8</v>
      </c>
      <c r="K10" s="18">
        <v>6</v>
      </c>
      <c r="L10" s="19">
        <v>1</v>
      </c>
      <c r="M10" s="17">
        <f>SUM(E10:L10)</f>
        <v>51</v>
      </c>
      <c r="N10" s="123">
        <f>TIME(0,R10,S10)</f>
        <v>6.782407407407408E-3</v>
      </c>
      <c r="O10" s="3"/>
      <c r="P10" s="1">
        <f>$O$1/(MAX($M$3:$M$24)-MIN($M$3:$M$24))*60*(MAX($M$3:$M$24)-$M10)</f>
        <v>586.66666666666663</v>
      </c>
      <c r="Q10" s="15">
        <f>P10/60</f>
        <v>9.7777777777777768</v>
      </c>
      <c r="R10" s="14">
        <f>FLOOR(Q10,1)</f>
        <v>9</v>
      </c>
      <c r="S10" s="15">
        <f>(Q10-R10)*60</f>
        <v>46.666666666666607</v>
      </c>
      <c r="T10" s="3"/>
      <c r="U10" s="3"/>
    </row>
    <row r="11" spans="1:21" ht="30">
      <c r="A11" s="22">
        <f>RANK(M11,$M$3:$M$24)</f>
        <v>9</v>
      </c>
      <c r="B11" s="126">
        <v>24</v>
      </c>
      <c r="C11" s="125" t="str">
        <f>VLOOKUP(B11,[2]B!A:C,2,0)</f>
        <v>Chudák Jožin</v>
      </c>
      <c r="D11" s="124" t="str">
        <f>VLOOKUP(B11,[2]B!A:C,3,0)</f>
        <v>VTO Neptun</v>
      </c>
      <c r="E11" s="28">
        <v>12</v>
      </c>
      <c r="F11" s="18">
        <v>2</v>
      </c>
      <c r="G11" s="18">
        <v>8</v>
      </c>
      <c r="H11" s="18">
        <v>0</v>
      </c>
      <c r="I11" s="18">
        <v>6</v>
      </c>
      <c r="J11" s="18">
        <v>7</v>
      </c>
      <c r="K11" s="18">
        <v>8</v>
      </c>
      <c r="L11" s="19">
        <v>7</v>
      </c>
      <c r="M11" s="17">
        <f>SUM(E11:L11)</f>
        <v>50</v>
      </c>
      <c r="N11" s="123">
        <f>TIME(0,R11,S11)</f>
        <v>7.3495370370370372E-3</v>
      </c>
      <c r="O11" s="3"/>
      <c r="P11" s="1">
        <f>$O$1/(MAX($M$3:$M$24)-MIN($M$3:$M$24))*60*(MAX($M$3:$M$24)-$M11)</f>
        <v>635.55555555555554</v>
      </c>
      <c r="Q11" s="15">
        <f>P11/60</f>
        <v>10.592592592592592</v>
      </c>
      <c r="R11" s="14">
        <f>FLOOR(Q11,1)</f>
        <v>10</v>
      </c>
      <c r="S11" s="15">
        <f>(Q11-R11)*60</f>
        <v>35.5555555555555</v>
      </c>
      <c r="T11" s="14"/>
      <c r="U11" s="3"/>
    </row>
    <row r="12" spans="1:21" ht="30">
      <c r="A12" s="22">
        <f>RANK(M12,$M$3:$M$24)</f>
        <v>10</v>
      </c>
      <c r="B12" s="126">
        <v>30</v>
      </c>
      <c r="C12" s="125" t="str">
        <f>VLOOKUP(B12,[2]B!A:C,2,0)</f>
        <v>Albatrosové 1</v>
      </c>
      <c r="D12" s="124" t="str">
        <f>VLOOKUP(B12,[2]B!A:C,3,0)</f>
        <v>4. přístav</v>
      </c>
      <c r="E12" s="28">
        <v>5</v>
      </c>
      <c r="F12" s="18">
        <v>8</v>
      </c>
      <c r="G12" s="18">
        <v>4</v>
      </c>
      <c r="H12" s="18">
        <v>6</v>
      </c>
      <c r="I12" s="18">
        <v>8</v>
      </c>
      <c r="J12" s="18">
        <v>8</v>
      </c>
      <c r="K12" s="18">
        <v>6</v>
      </c>
      <c r="L12" s="19">
        <v>4</v>
      </c>
      <c r="M12" s="17">
        <f>SUM(E12:L12)</f>
        <v>49</v>
      </c>
      <c r="N12" s="123">
        <f>TIME(0,R12,S12)</f>
        <v>7.9166666666666673E-3</v>
      </c>
      <c r="O12" s="3"/>
      <c r="P12" s="1">
        <f>$O$1/(MAX($M$3:$M$24)-MIN($M$3:$M$24))*60*(MAX($M$3:$M$24)-$M12)</f>
        <v>684.44444444444434</v>
      </c>
      <c r="Q12" s="15">
        <f>P12/60</f>
        <v>11.407407407407407</v>
      </c>
      <c r="R12" s="14">
        <f>FLOOR(Q12,1)</f>
        <v>11</v>
      </c>
      <c r="S12" s="15">
        <f>(Q12-R12)*60</f>
        <v>24.444444444444393</v>
      </c>
      <c r="T12" s="14"/>
      <c r="U12" s="3"/>
    </row>
    <row r="13" spans="1:21" s="3" customFormat="1" ht="30">
      <c r="A13" s="22">
        <f>RANK(M13,$M$3:$M$24)</f>
        <v>11</v>
      </c>
      <c r="B13" s="126">
        <v>34</v>
      </c>
      <c r="C13" s="125" t="str">
        <f>VLOOKUP(B13,[2]B!A:C,2,0)</f>
        <v>El Ňiňo</v>
      </c>
      <c r="D13" s="124" t="str">
        <f>VLOOKUP(B13,[2]B!A:C,3,0)</f>
        <v>DDM Praha 2</v>
      </c>
      <c r="E13" s="28">
        <v>8</v>
      </c>
      <c r="F13" s="18">
        <v>6</v>
      </c>
      <c r="G13" s="18">
        <v>4</v>
      </c>
      <c r="H13" s="18">
        <v>6</v>
      </c>
      <c r="I13" s="18">
        <v>4</v>
      </c>
      <c r="J13" s="18">
        <v>8</v>
      </c>
      <c r="K13" s="18">
        <v>4</v>
      </c>
      <c r="L13" s="19">
        <v>8</v>
      </c>
      <c r="M13" s="17">
        <f>SUM(E13:L13)</f>
        <v>48</v>
      </c>
      <c r="N13" s="123">
        <f>TIME(0,R13,S13)</f>
        <v>8.4837962962962966E-3</v>
      </c>
      <c r="O13" s="127"/>
      <c r="P13" s="1">
        <f>$O$1/(MAX($M$3:$M$24)-MIN($M$3:$M$24))*60*(MAX($M$3:$M$24)-$M13)</f>
        <v>733.33333333333326</v>
      </c>
      <c r="Q13" s="15">
        <f>P13/60</f>
        <v>12.222222222222221</v>
      </c>
      <c r="R13" s="14">
        <f>FLOOR(Q13,1)</f>
        <v>12</v>
      </c>
      <c r="S13" s="15">
        <f>(Q13-R13)*60</f>
        <v>13.333333333333286</v>
      </c>
      <c r="T13" s="14"/>
      <c r="U13" s="1"/>
    </row>
    <row r="14" spans="1:21" s="3" customFormat="1" ht="30">
      <c r="A14" s="22">
        <f>RANK(M14,$M$3:$M$24)</f>
        <v>12</v>
      </c>
      <c r="B14" s="126">
        <v>43</v>
      </c>
      <c r="C14" s="128" t="str">
        <f>VLOOKUP(B14,[2]B!A:C,2,0)</f>
        <v>Utopený,radioaktivní,špinavý prasata</v>
      </c>
      <c r="D14" s="124" t="str">
        <f>VLOOKUP(B14,[2]B!A:C,3,0)</f>
        <v>VTO Regent</v>
      </c>
      <c r="E14" s="28">
        <v>10</v>
      </c>
      <c r="F14" s="18">
        <v>4</v>
      </c>
      <c r="G14" s="18">
        <v>4</v>
      </c>
      <c r="H14" s="18">
        <v>6</v>
      </c>
      <c r="I14" s="18">
        <v>4</v>
      </c>
      <c r="J14" s="18">
        <v>6</v>
      </c>
      <c r="K14" s="18">
        <v>6</v>
      </c>
      <c r="L14" s="19">
        <v>7</v>
      </c>
      <c r="M14" s="17">
        <f>SUM(E14:L14)</f>
        <v>47</v>
      </c>
      <c r="N14" s="123">
        <f>TIME(0,R14,S14)</f>
        <v>9.0509259259259258E-3</v>
      </c>
      <c r="P14" s="1">
        <f>$O$1/(MAX($M$3:$M$24)-MIN($M$3:$M$24))*60*(MAX($M$3:$M$24)-$M14)</f>
        <v>782.22222222222217</v>
      </c>
      <c r="Q14" s="15">
        <f>P14/60</f>
        <v>13.037037037037036</v>
      </c>
      <c r="R14" s="14">
        <f>FLOOR(Q14,1)</f>
        <v>13</v>
      </c>
      <c r="S14" s="15">
        <f>(Q14-R14)*60</f>
        <v>2.2222222222221788</v>
      </c>
    </row>
    <row r="15" spans="1:21" s="3" customFormat="1" ht="30">
      <c r="A15" s="22">
        <f>RANK(M15,$M$3:$M$24)</f>
        <v>13</v>
      </c>
      <c r="B15" s="126">
        <v>35</v>
      </c>
      <c r="C15" s="125" t="str">
        <f>VLOOKUP(B15,[2]B!A:C,2,0)</f>
        <v>50 tisíc mil pod Sázavou</v>
      </c>
      <c r="D15" s="124" t="str">
        <f>VLOOKUP(B15,[2]B!A:C,3,0)</f>
        <v>Práčata</v>
      </c>
      <c r="E15" s="28">
        <v>8</v>
      </c>
      <c r="F15" s="18">
        <v>6</v>
      </c>
      <c r="G15" s="18">
        <v>8</v>
      </c>
      <c r="H15" s="18">
        <v>6</v>
      </c>
      <c r="I15" s="18">
        <v>2</v>
      </c>
      <c r="J15" s="18">
        <v>8</v>
      </c>
      <c r="K15" s="18">
        <v>4</v>
      </c>
      <c r="L15" s="19">
        <v>2</v>
      </c>
      <c r="M15" s="17">
        <f>SUM(E15:L15)</f>
        <v>44</v>
      </c>
      <c r="N15" s="123">
        <f>TIME(0,R15,S15)</f>
        <v>1.074074074074074E-2</v>
      </c>
      <c r="P15" s="1">
        <f>$O$1/(MAX($M$3:$M$24)-MIN($M$3:$M$24))*60*(MAX($M$3:$M$24)-$M15)</f>
        <v>928.8888888888888</v>
      </c>
      <c r="Q15" s="15">
        <f>P15/60</f>
        <v>15.481481481481479</v>
      </c>
      <c r="R15" s="14">
        <f>FLOOR(Q15,1)</f>
        <v>15</v>
      </c>
      <c r="S15" s="15">
        <f>(Q15-R15)*60</f>
        <v>28.888888888888751</v>
      </c>
      <c r="T15" s="14"/>
    </row>
    <row r="16" spans="1:21" s="3" customFormat="1" ht="30">
      <c r="A16" s="22">
        <f>RANK(M16,$M$3:$M$24)</f>
        <v>13</v>
      </c>
      <c r="B16" s="126">
        <v>38</v>
      </c>
      <c r="C16" s="125" t="str">
        <f>VLOOKUP(B16,[2]B!A:C,2,0)</f>
        <v>Padesát lidí ve vlaku</v>
      </c>
      <c r="D16" s="124" t="str">
        <f>VLOOKUP(B16,[2]B!A:C,3,0)</f>
        <v>Práčata</v>
      </c>
      <c r="E16" s="28">
        <v>3</v>
      </c>
      <c r="F16" s="18">
        <v>6</v>
      </c>
      <c r="G16" s="18">
        <v>4</v>
      </c>
      <c r="H16" s="18">
        <v>2</v>
      </c>
      <c r="I16" s="18">
        <v>6</v>
      </c>
      <c r="J16" s="18">
        <v>10</v>
      </c>
      <c r="K16" s="18">
        <v>6</v>
      </c>
      <c r="L16" s="19">
        <v>7</v>
      </c>
      <c r="M16" s="17">
        <f>SUM(E16:L16)</f>
        <v>44</v>
      </c>
      <c r="N16" s="123">
        <f>TIME(0,R16,S16)</f>
        <v>1.074074074074074E-2</v>
      </c>
      <c r="P16" s="1">
        <f>$O$1/(MAX($M$3:$M$24)-MIN($M$3:$M$24))*60*(MAX($M$3:$M$24)-$M16)</f>
        <v>928.8888888888888</v>
      </c>
      <c r="Q16" s="15">
        <f>P16/60</f>
        <v>15.481481481481479</v>
      </c>
      <c r="R16" s="14">
        <f>FLOOR(Q16,1)</f>
        <v>15</v>
      </c>
      <c r="S16" s="15">
        <f>(Q16-R16)*60</f>
        <v>28.888888888888751</v>
      </c>
    </row>
    <row r="17" spans="1:21" s="3" customFormat="1" ht="30">
      <c r="A17" s="22">
        <f>RANK(M17,$M$3:$M$24)</f>
        <v>15</v>
      </c>
      <c r="B17" s="126">
        <v>41</v>
      </c>
      <c r="C17" s="125" t="str">
        <f>VLOOKUP(B17,[2]B!A:C,2,0)</f>
        <v>Rakvičky se šlehačkou</v>
      </c>
      <c r="D17" s="124" t="str">
        <f>VLOOKUP(B17,[2]B!A:C,3,0)</f>
        <v>Starý psi</v>
      </c>
      <c r="E17" s="28">
        <v>8</v>
      </c>
      <c r="F17" s="18">
        <v>4</v>
      </c>
      <c r="G17" s="18">
        <v>4</v>
      </c>
      <c r="H17" s="18">
        <v>0</v>
      </c>
      <c r="I17" s="18">
        <v>8</v>
      </c>
      <c r="J17" s="18">
        <v>11</v>
      </c>
      <c r="K17" s="18">
        <v>6</v>
      </c>
      <c r="L17" s="19">
        <v>2</v>
      </c>
      <c r="M17" s="17">
        <f>SUM(E17:L17)</f>
        <v>43</v>
      </c>
      <c r="N17" s="123">
        <f>TIME(0,R17,S17)</f>
        <v>1.1307870370370371E-2</v>
      </c>
      <c r="P17" s="1">
        <f>$O$1/(MAX($M$3:$M$24)-MIN($M$3:$M$24))*60*(MAX($M$3:$M$24)-$M17)</f>
        <v>977.77777777777771</v>
      </c>
      <c r="Q17" s="15">
        <f>P17/60</f>
        <v>16.296296296296294</v>
      </c>
      <c r="R17" s="14">
        <f>FLOOR(Q17,1)</f>
        <v>16</v>
      </c>
      <c r="S17" s="15">
        <f>(Q17-R17)*60</f>
        <v>17.777777777777644</v>
      </c>
    </row>
    <row r="18" spans="1:21" s="3" customFormat="1" ht="30">
      <c r="A18" s="22">
        <f>RANK(M18,$M$3:$M$24)</f>
        <v>15</v>
      </c>
      <c r="B18" s="126">
        <v>45</v>
      </c>
      <c r="C18" s="125" t="str">
        <f>VLOOKUP(B18,[2]B!A:C,2,0)</f>
        <v>Nýmandi</v>
      </c>
      <c r="D18" s="124" t="str">
        <f>VLOOKUP(B18,[2]B!A:C,3,0)</f>
        <v>Lvíčata</v>
      </c>
      <c r="E18" s="28">
        <v>4</v>
      </c>
      <c r="F18" s="18">
        <v>2</v>
      </c>
      <c r="G18" s="18">
        <v>8</v>
      </c>
      <c r="H18" s="18">
        <v>6</v>
      </c>
      <c r="I18" s="18">
        <v>2</v>
      </c>
      <c r="J18" s="18">
        <v>8</v>
      </c>
      <c r="K18" s="18">
        <v>8</v>
      </c>
      <c r="L18" s="19">
        <v>5</v>
      </c>
      <c r="M18" s="17">
        <f>SUM(E18:L18)</f>
        <v>43</v>
      </c>
      <c r="N18" s="123">
        <f>TIME(0,R18,S18)</f>
        <v>1.1307870370370371E-2</v>
      </c>
      <c r="P18" s="1">
        <f>$O$1/(MAX($M$3:$M$24)-MIN($M$3:$M$24))*60*(MAX($M$3:$M$24)-$M18)</f>
        <v>977.77777777777771</v>
      </c>
      <c r="Q18" s="15">
        <f>P18/60</f>
        <v>16.296296296296294</v>
      </c>
      <c r="R18" s="14">
        <f>FLOOR(Q18,1)</f>
        <v>16</v>
      </c>
      <c r="S18" s="15">
        <f>(Q18-R18)*60</f>
        <v>17.777777777777644</v>
      </c>
    </row>
    <row r="19" spans="1:21" s="3" customFormat="1" ht="30">
      <c r="A19" s="22">
        <f>RANK(M19,$M$3:$M$24)</f>
        <v>17</v>
      </c>
      <c r="B19" s="126">
        <v>29</v>
      </c>
      <c r="C19" s="125" t="str">
        <f>VLOOKUP(B19,[2]B!A:C,2,0)</f>
        <v>Bylo nás šest</v>
      </c>
      <c r="D19" s="124" t="str">
        <f>VLOOKUP(B19,[2]B!A:C,3,0)</f>
        <v>VTO Regent</v>
      </c>
      <c r="E19" s="28">
        <v>10</v>
      </c>
      <c r="F19" s="18">
        <v>8</v>
      </c>
      <c r="G19" s="18">
        <v>4</v>
      </c>
      <c r="H19" s="18">
        <v>2</v>
      </c>
      <c r="I19" s="18">
        <v>4</v>
      </c>
      <c r="J19" s="18">
        <v>6</v>
      </c>
      <c r="K19" s="18">
        <v>4</v>
      </c>
      <c r="L19" s="19">
        <v>4</v>
      </c>
      <c r="M19" s="17">
        <f>SUM(E19:L19)</f>
        <v>42</v>
      </c>
      <c r="N19" s="123">
        <f>TIME(0,R19,S19)</f>
        <v>1.1875000000000002E-2</v>
      </c>
      <c r="O19" s="127"/>
      <c r="P19" s="1">
        <f>$O$1/(MAX($M$3:$M$24)-MIN($M$3:$M$24))*60*(MAX($M$3:$M$24)-$M19)</f>
        <v>1026.6666666666665</v>
      </c>
      <c r="Q19" s="15">
        <f>P19/60</f>
        <v>17.111111111111107</v>
      </c>
      <c r="R19" s="14">
        <f>FLOOR(Q19,1)</f>
        <v>17</v>
      </c>
      <c r="S19" s="15">
        <f>(Q19-R19)*60</f>
        <v>6.6666666666664298</v>
      </c>
      <c r="T19" s="14"/>
      <c r="U19" s="1"/>
    </row>
    <row r="20" spans="1:21" s="3" customFormat="1" ht="30">
      <c r="A20" s="22">
        <f>RANK(M20,$M$3:$M$24)</f>
        <v>17</v>
      </c>
      <c r="B20" s="126">
        <v>31</v>
      </c>
      <c r="C20" s="125" t="str">
        <f>VLOOKUP(B20,[2]B!A:C,2,0)</f>
        <v>Albatrosové 2</v>
      </c>
      <c r="D20" s="124" t="str">
        <f>VLOOKUP(B20,[2]B!A:C,3,0)</f>
        <v>4. přístav</v>
      </c>
      <c r="E20" s="28">
        <v>8</v>
      </c>
      <c r="F20" s="18">
        <v>6</v>
      </c>
      <c r="G20" s="18">
        <v>4</v>
      </c>
      <c r="H20" s="18">
        <v>0</v>
      </c>
      <c r="I20" s="18">
        <v>6</v>
      </c>
      <c r="J20" s="18">
        <v>6</v>
      </c>
      <c r="K20" s="18">
        <v>6</v>
      </c>
      <c r="L20" s="19">
        <v>6</v>
      </c>
      <c r="M20" s="17">
        <f>SUM(E20:L20)</f>
        <v>42</v>
      </c>
      <c r="N20" s="123">
        <f>TIME(0,R20,S20)</f>
        <v>1.1875000000000002E-2</v>
      </c>
      <c r="O20" s="127"/>
      <c r="P20" s="1">
        <f>$O$1/(MAX($M$3:$M$24)-MIN($M$3:$M$24))*60*(MAX($M$3:$M$24)-$M20)</f>
        <v>1026.6666666666665</v>
      </c>
      <c r="Q20" s="15">
        <f>P20/60</f>
        <v>17.111111111111107</v>
      </c>
      <c r="R20" s="14">
        <f>FLOOR(Q20,1)</f>
        <v>17</v>
      </c>
      <c r="S20" s="15">
        <f>(Q20-R20)*60</f>
        <v>6.6666666666664298</v>
      </c>
      <c r="T20" s="14"/>
      <c r="U20" s="1"/>
    </row>
    <row r="21" spans="1:21" s="3" customFormat="1" ht="30">
      <c r="A21" s="22">
        <f>RANK(M21,$M$3:$M$24)</f>
        <v>19</v>
      </c>
      <c r="B21" s="126">
        <v>25</v>
      </c>
      <c r="C21" s="125" t="str">
        <f>VLOOKUP(B21,[2]B!A:C,2,0)</f>
        <v>Tygří píva</v>
      </c>
      <c r="D21" s="124" t="str">
        <f>VLOOKUP(B21,[2]B!A:C,3,0)</f>
        <v>VTO Tygři+VTO Regent</v>
      </c>
      <c r="E21" s="28">
        <v>4</v>
      </c>
      <c r="F21" s="18">
        <v>4</v>
      </c>
      <c r="G21" s="18">
        <v>12</v>
      </c>
      <c r="H21" s="18">
        <v>0</v>
      </c>
      <c r="I21" s="18">
        <v>2</v>
      </c>
      <c r="J21" s="18">
        <v>6</v>
      </c>
      <c r="K21" s="18">
        <v>6</v>
      </c>
      <c r="L21" s="19">
        <v>5</v>
      </c>
      <c r="M21" s="17">
        <f>SUM(E21:L21)</f>
        <v>39</v>
      </c>
      <c r="N21" s="123">
        <f>TIME(0,R21,S21)</f>
        <v>1.357638888888889E-2</v>
      </c>
      <c r="O21" s="127"/>
      <c r="P21" s="1">
        <f>$O$1/(MAX($M$3:$M$24)-MIN($M$3:$M$24))*60*(MAX($M$3:$M$24)-$M21)</f>
        <v>1173.3333333333333</v>
      </c>
      <c r="Q21" s="15">
        <f>P21/60</f>
        <v>19.555555555555554</v>
      </c>
      <c r="R21" s="14">
        <f>FLOOR(Q21,1)</f>
        <v>19</v>
      </c>
      <c r="S21" s="15">
        <f>(Q21-R21)*60</f>
        <v>33.333333333333215</v>
      </c>
      <c r="T21" s="14"/>
      <c r="U21" s="1"/>
    </row>
    <row r="22" spans="1:21" s="3" customFormat="1" ht="30">
      <c r="A22" s="22">
        <f>RANK(M22,$M$3:$M$24)</f>
        <v>19</v>
      </c>
      <c r="B22" s="126">
        <v>26</v>
      </c>
      <c r="C22" s="125" t="str">
        <f>VLOOKUP(B22,[2]B!A:C,2,0)</f>
        <v>Sekačky na trávu</v>
      </c>
      <c r="D22" s="124" t="str">
        <f>VLOOKUP(B22,[2]B!A:C,3,0)</f>
        <v>DDM Praha 2</v>
      </c>
      <c r="E22" s="28">
        <v>6</v>
      </c>
      <c r="F22" s="18">
        <v>2</v>
      </c>
      <c r="G22" s="18">
        <v>4</v>
      </c>
      <c r="H22" s="18">
        <v>0</v>
      </c>
      <c r="I22" s="18">
        <v>4</v>
      </c>
      <c r="J22" s="18">
        <v>9</v>
      </c>
      <c r="K22" s="18">
        <v>4</v>
      </c>
      <c r="L22" s="19">
        <v>10</v>
      </c>
      <c r="M22" s="17">
        <f>SUM(E22:L22)</f>
        <v>39</v>
      </c>
      <c r="N22" s="123">
        <f>TIME(0,R22,S22)</f>
        <v>1.357638888888889E-2</v>
      </c>
      <c r="O22" s="127"/>
      <c r="P22" s="1">
        <f>$O$1/(MAX($M$3:$M$24)-MIN($M$3:$M$24))*60*(MAX($M$3:$M$24)-$M22)</f>
        <v>1173.3333333333333</v>
      </c>
      <c r="Q22" s="15">
        <f>P22/60</f>
        <v>19.555555555555554</v>
      </c>
      <c r="R22" s="14">
        <f>FLOOR(Q22,1)</f>
        <v>19</v>
      </c>
      <c r="S22" s="15">
        <f>(Q22-R22)*60</f>
        <v>33.333333333333215</v>
      </c>
      <c r="T22" s="14"/>
    </row>
    <row r="23" spans="1:21" s="3" customFormat="1" ht="30">
      <c r="A23" s="22">
        <f>RANK(M23,$M$3:$M$24)</f>
        <v>19</v>
      </c>
      <c r="B23" s="126">
        <v>32</v>
      </c>
      <c r="C23" s="125" t="str">
        <f>VLOOKUP(B23,[2]B!A:C,2,0)</f>
        <v>Padesát minut do odjezdu</v>
      </c>
      <c r="D23" s="124" t="str">
        <f>VLOOKUP(B23,[2]B!A:C,3,0)</f>
        <v>Práčata</v>
      </c>
      <c r="E23" s="28">
        <v>4</v>
      </c>
      <c r="F23" s="18">
        <v>4</v>
      </c>
      <c r="G23" s="18">
        <v>8</v>
      </c>
      <c r="H23" s="18">
        <v>0</v>
      </c>
      <c r="I23" s="18">
        <v>6</v>
      </c>
      <c r="J23" s="18">
        <v>5</v>
      </c>
      <c r="K23" s="18">
        <v>6</v>
      </c>
      <c r="L23" s="19">
        <v>6</v>
      </c>
      <c r="M23" s="17">
        <f>SUM(E23:L23)</f>
        <v>39</v>
      </c>
      <c r="N23" s="123">
        <f>TIME(0,R23,S23)</f>
        <v>1.357638888888889E-2</v>
      </c>
      <c r="O23" s="127"/>
      <c r="P23" s="1">
        <f>$O$1/(MAX($M$3:$M$24)-MIN($M$3:$M$24))*60*(MAX($M$3:$M$24)-$M23)</f>
        <v>1173.3333333333333</v>
      </c>
      <c r="Q23" s="15">
        <f>P23/60</f>
        <v>19.555555555555554</v>
      </c>
      <c r="R23" s="14">
        <f>FLOOR(Q23,1)</f>
        <v>19</v>
      </c>
      <c r="S23" s="15">
        <f>(Q23-R23)*60</f>
        <v>33.333333333333215</v>
      </c>
      <c r="T23" s="14"/>
      <c r="U23" s="1"/>
    </row>
    <row r="24" spans="1:21" s="3" customFormat="1" ht="30">
      <c r="A24" s="22">
        <f>RANK(M24,$M$3:$M$24)</f>
        <v>22</v>
      </c>
      <c r="B24" s="126">
        <v>28</v>
      </c>
      <c r="C24" s="125" t="str">
        <f>VLOOKUP(B24,[2]B!A:C,2,0)</f>
        <v>Padesát hrušek na stromě</v>
      </c>
      <c r="D24" s="124" t="str">
        <f>VLOOKUP(B24,[2]B!A:C,3,0)</f>
        <v>Práčata</v>
      </c>
      <c r="E24" s="28">
        <v>3</v>
      </c>
      <c r="F24" s="18">
        <v>4</v>
      </c>
      <c r="G24" s="18">
        <v>4</v>
      </c>
      <c r="H24" s="18">
        <v>0</v>
      </c>
      <c r="I24" s="18">
        <v>4</v>
      </c>
      <c r="J24" s="18">
        <v>5</v>
      </c>
      <c r="K24" s="18">
        <v>8</v>
      </c>
      <c r="L24" s="19">
        <v>8</v>
      </c>
      <c r="M24" s="17">
        <f>SUM(E24:L24)</f>
        <v>36</v>
      </c>
      <c r="N24" s="123">
        <f>TIME(0,R24,S24)</f>
        <v>1.5277777777777777E-2</v>
      </c>
      <c r="O24" s="122"/>
      <c r="P24" s="1">
        <f>$O$1/(MAX($M$3:$M$24)-MIN($M$3:$M$24))*60*(MAX($M$3:$M$24)-$M24)</f>
        <v>1320</v>
      </c>
      <c r="Q24" s="15">
        <f>P24/60</f>
        <v>22</v>
      </c>
      <c r="R24" s="14">
        <f>FLOOR(Q24,1)</f>
        <v>22</v>
      </c>
      <c r="S24" s="15">
        <f>(Q24-R24)*60</f>
        <v>0</v>
      </c>
      <c r="T24" s="14"/>
      <c r="U24" s="1"/>
    </row>
    <row r="25" spans="1:21" s="3" customFormat="1">
      <c r="C25" s="4"/>
      <c r="D25" s="4"/>
    </row>
    <row r="26" spans="1:21" s="3" customFormat="1">
      <c r="C26" s="4"/>
      <c r="D26" s="4"/>
    </row>
    <row r="27" spans="1:21" s="3" customFormat="1">
      <c r="C27" s="4"/>
      <c r="D27" s="4"/>
    </row>
    <row r="28" spans="1:21" s="3" customFormat="1">
      <c r="C28" s="4"/>
      <c r="D28" s="4"/>
    </row>
    <row r="29" spans="1:21" s="3" customFormat="1">
      <c r="C29" s="4"/>
      <c r="D29" s="4"/>
    </row>
    <row r="30" spans="1:21" s="3" customFormat="1">
      <c r="C30" s="4"/>
      <c r="D30" s="4"/>
    </row>
    <row r="31" spans="1:21" s="3" customFormat="1">
      <c r="A31" s="1"/>
      <c r="B31" s="1"/>
      <c r="C31" s="2"/>
      <c r="D31" s="2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</row>
    <row r="32" spans="1:21" s="3" customFormat="1">
      <c r="A32" s="1"/>
      <c r="B32" s="1"/>
      <c r="C32" s="2"/>
      <c r="D32" s="2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Q32" s="1"/>
    </row>
  </sheetData>
  <autoFilter ref="A2:U24">
    <sortState ref="A3:U24">
      <sortCondition ref="A2:A24"/>
    </sortState>
  </autoFilter>
  <mergeCells count="1">
    <mergeCell ref="A1:N1"/>
  </mergeCells>
  <printOptions horizontalCentered="1" verticalCentered="1"/>
  <pageMargins left="0.55118110236220474" right="0.74803149606299213" top="0.78740157480314965" bottom="0.78740157480314965" header="0.51181102362204722" footer="0.51181102362204722"/>
  <pageSetup paperSize="9" scale="52" orientation="landscape" horizontalDpi="4294967293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30"/>
  <sheetViews>
    <sheetView tabSelected="1" view="pageBreakPreview" zoomScale="50" zoomScaleSheetLayoutView="50" workbookViewId="0">
      <selection sqref="A1:E25"/>
    </sheetView>
  </sheetViews>
  <sheetFormatPr defaultColWidth="9.140625" defaultRowHeight="12.75"/>
  <cols>
    <col min="1" max="1" width="13.5703125" style="41" customWidth="1"/>
    <col min="2" max="2" width="11.85546875" style="45" customWidth="1"/>
    <col min="3" max="3" width="61.5703125" style="41" customWidth="1"/>
    <col min="4" max="4" width="40.28515625" style="41" customWidth="1"/>
    <col min="5" max="5" width="29.42578125" style="41" customWidth="1"/>
    <col min="6" max="6" width="23.5703125" style="41" bestFit="1" customWidth="1"/>
    <col min="7" max="7" width="9.42578125" style="41" bestFit="1" customWidth="1"/>
    <col min="8" max="8" width="53.7109375" style="41" customWidth="1"/>
    <col min="9" max="9" width="43.28515625" style="41" customWidth="1"/>
    <col min="10" max="10" width="14" style="41" customWidth="1"/>
    <col min="11" max="11" width="20.140625" style="41" customWidth="1"/>
    <col min="12" max="12" width="18.5703125" style="41" customWidth="1"/>
    <col min="13" max="13" width="20.140625" style="41" customWidth="1"/>
    <col min="14" max="14" width="16.7109375" style="41" customWidth="1"/>
    <col min="15" max="15" width="9.140625" style="41"/>
    <col min="16" max="16" width="17.140625" style="41" customWidth="1"/>
    <col min="17" max="16384" width="9.140625" style="41"/>
  </cols>
  <sheetData>
    <row r="1" spans="1:16" ht="80.25" customHeight="1">
      <c r="A1" s="162" t="s">
        <v>43</v>
      </c>
      <c r="B1" s="162"/>
      <c r="C1" s="162"/>
      <c r="D1" s="162"/>
      <c r="E1" s="162"/>
      <c r="F1" s="162" t="s">
        <v>42</v>
      </c>
      <c r="G1" s="162"/>
      <c r="H1" s="162"/>
      <c r="I1" s="162"/>
      <c r="J1" s="162"/>
      <c r="K1" s="162"/>
      <c r="L1" s="162"/>
      <c r="M1" s="162"/>
      <c r="N1" s="162"/>
    </row>
    <row r="2" spans="1:16" ht="27" customHeight="1" thickBot="1">
      <c r="A2" s="145"/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</row>
    <row r="3" spans="1:16" s="45" customFormat="1" ht="70.5" thickBot="1">
      <c r="A3" s="131" t="s">
        <v>21</v>
      </c>
      <c r="B3" s="35" t="s">
        <v>12</v>
      </c>
      <c r="C3" s="34" t="s">
        <v>20</v>
      </c>
      <c r="D3" s="34" t="s">
        <v>10</v>
      </c>
      <c r="E3" s="189" t="s">
        <v>41</v>
      </c>
      <c r="F3" s="69" t="s">
        <v>21</v>
      </c>
      <c r="G3" s="68" t="s">
        <v>12</v>
      </c>
      <c r="H3" s="187" t="s">
        <v>20</v>
      </c>
      <c r="I3" s="187" t="s">
        <v>10</v>
      </c>
      <c r="J3" s="188" t="s">
        <v>36</v>
      </c>
      <c r="K3" s="187" t="s">
        <v>19</v>
      </c>
      <c r="L3" s="187" t="s">
        <v>23</v>
      </c>
      <c r="M3" s="186" t="s">
        <v>17</v>
      </c>
      <c r="N3" s="185" t="s">
        <v>34</v>
      </c>
    </row>
    <row r="4" spans="1:16" ht="30.75" thickTop="1">
      <c r="A4" s="174">
        <f>RANK(E4,$E$4:$E$25,1)</f>
        <v>1</v>
      </c>
      <c r="B4" s="126">
        <v>27</v>
      </c>
      <c r="C4" s="176" t="str">
        <f>VLOOKUP(B4,[2]B!A:C,2,0)</f>
        <v>Černá díra</v>
      </c>
      <c r="D4" s="175" t="str">
        <f>VLOOKUP(B4,[2]B!A:C,3,0)</f>
        <v>VTO Neptun</v>
      </c>
      <c r="E4" s="171">
        <f>VLOOKUP(B4,Bkomb!G:N,6,0)</f>
        <v>0.53503472222222226</v>
      </c>
      <c r="F4" s="174">
        <f>RANK(N4,$N$4:$N$25,1)</f>
        <v>1</v>
      </c>
      <c r="G4" s="126">
        <v>27</v>
      </c>
      <c r="H4" s="171" t="str">
        <f>VLOOKUP(G4,[2]B!A:C,2,0)</f>
        <v>Černá díra</v>
      </c>
      <c r="I4" s="173" t="str">
        <f>VLOOKUP(G4,[2]B!A:C,3,0)</f>
        <v>VTO Neptun</v>
      </c>
      <c r="J4" s="154">
        <f>VLOOKUP($G4,B_všestrannost!B:N,13,0)</f>
        <v>0</v>
      </c>
      <c r="K4" s="171">
        <f>$K$28+J4</f>
        <v>0.47916666666666669</v>
      </c>
      <c r="L4" s="172">
        <v>0.53503472222222226</v>
      </c>
      <c r="M4" s="171">
        <f>VLOOKUP(G4,'[2]branky B'!A:F,2,0)</f>
        <v>1.3888888888888889E-3</v>
      </c>
      <c r="N4" s="170">
        <f>L4-K4+M4</f>
        <v>5.7256944444444464E-2</v>
      </c>
      <c r="O4" s="169"/>
      <c r="P4" s="168"/>
    </row>
    <row r="5" spans="1:16" ht="30">
      <c r="A5" s="174">
        <f>RANK(E5,$E$4:$E$25,1)</f>
        <v>2</v>
      </c>
      <c r="B5" s="126">
        <v>39</v>
      </c>
      <c r="C5" s="176" t="str">
        <f>VLOOKUP(B5,[2]B!A:C,2,0)</f>
        <v>Cukrlátka</v>
      </c>
      <c r="D5" s="175" t="str">
        <f>VLOOKUP(B5,[2]B!A:C,3,0)</f>
        <v>Mokro a Vydry</v>
      </c>
      <c r="E5" s="171">
        <f>VLOOKUP(B5,Bkomb!G:N,6,0)</f>
        <v>0.53900462962962969</v>
      </c>
      <c r="F5" s="174">
        <f>RANK(N5,$N$4:$N$25,1)</f>
        <v>2</v>
      </c>
      <c r="G5" s="126">
        <v>37</v>
      </c>
      <c r="H5" s="171" t="str">
        <f>VLOOKUP(G5,[2]B!A:C,2,0)</f>
        <v>Jamal a jeho Tygří smečka</v>
      </c>
      <c r="I5" s="173" t="str">
        <f>VLOOKUP(G5,[2]B!A:C,3,0)</f>
        <v>VTO Tygři</v>
      </c>
      <c r="J5" s="154">
        <f>VLOOKUP($G5,B_všestrannost!B:N,13,0)</f>
        <v>4.5254629629629629E-3</v>
      </c>
      <c r="K5" s="171">
        <f>$K$28+J5</f>
        <v>0.48369212962962965</v>
      </c>
      <c r="L5" s="172">
        <v>0.53995370370370377</v>
      </c>
      <c r="M5" s="171">
        <f>VLOOKUP(G5,'[2]branky B'!A:F,2,0)</f>
        <v>2.7777777777777779E-3</v>
      </c>
      <c r="N5" s="170">
        <f>L5-K5+M5</f>
        <v>5.9039351851851891E-2</v>
      </c>
      <c r="O5" s="169"/>
      <c r="P5" s="168"/>
    </row>
    <row r="6" spans="1:16" ht="30">
      <c r="A6" s="174">
        <f>RANK(E6,$E$4:$E$25,1)</f>
        <v>3</v>
      </c>
      <c r="B6" s="126">
        <v>37</v>
      </c>
      <c r="C6" s="176" t="str">
        <f>VLOOKUP(B6,[2]B!A:C,2,0)</f>
        <v>Jamal a jeho Tygří smečka</v>
      </c>
      <c r="D6" s="175" t="str">
        <f>VLOOKUP(B6,[2]B!A:C,3,0)</f>
        <v>VTO Tygři</v>
      </c>
      <c r="E6" s="171">
        <f>VLOOKUP(B6,Bkomb!G:N,6,0)</f>
        <v>0.53995370370370377</v>
      </c>
      <c r="F6" s="174">
        <f>RANK(N6,$N$4:$N$25,1)</f>
        <v>3</v>
      </c>
      <c r="G6" s="126">
        <v>29</v>
      </c>
      <c r="H6" s="171" t="str">
        <f>VLOOKUP(G6,[2]B!A:C,2,0)</f>
        <v>Bylo nás šest</v>
      </c>
      <c r="I6" s="173" t="str">
        <f>VLOOKUP(G6,[2]B!A:C,3,0)</f>
        <v>VTO Regent</v>
      </c>
      <c r="J6" s="154">
        <f>VLOOKUP($G6,B_všestrannost!B:N,13,0)</f>
        <v>1.1875000000000002E-2</v>
      </c>
      <c r="K6" s="171">
        <f>$K$28+J6</f>
        <v>0.49104166666666671</v>
      </c>
      <c r="L6" s="172">
        <v>0.55246527777777776</v>
      </c>
      <c r="M6" s="171">
        <f>VLOOKUP(G6,'[2]branky B'!A:F,2,0)</f>
        <v>4.1666666666666666E-3</v>
      </c>
      <c r="N6" s="170">
        <f>L6-K6+M6</f>
        <v>6.559027777777772E-2</v>
      </c>
      <c r="O6" s="169"/>
      <c r="P6" s="168"/>
    </row>
    <row r="7" spans="1:16" ht="30">
      <c r="A7" s="174">
        <f>RANK(E7,$E$4:$E$25,1)</f>
        <v>4</v>
      </c>
      <c r="B7" s="126">
        <v>33</v>
      </c>
      <c r="C7" s="184" t="str">
        <f>VLOOKUP(B7,[2]B!A:C,2,0)</f>
        <v>Nemám mozek, ale mám hlavu</v>
      </c>
      <c r="D7" s="175" t="str">
        <f>VLOOKUP(B7,[2]B!A:C,3,0)</f>
        <v>VTO Neptun</v>
      </c>
      <c r="E7" s="171">
        <f>VLOOKUP(B7,Bkomb!G:N,6,0)</f>
        <v>0.54131944444444446</v>
      </c>
      <c r="F7" s="174">
        <f>RANK(N7,$N$4:$N$25,1)</f>
        <v>4</v>
      </c>
      <c r="G7" s="126">
        <v>36</v>
      </c>
      <c r="H7" s="171" t="str">
        <f>VLOOKUP(G7,[2]B!A:C,2,0)</f>
        <v>Bobři 1</v>
      </c>
      <c r="I7" s="173" t="str">
        <f>VLOOKUP(G7,[2]B!A:C,3,0)</f>
        <v>4. pvs J. Nerudy</v>
      </c>
      <c r="J7" s="154">
        <f>VLOOKUP($G7,B_všestrannost!B:N,13,0)</f>
        <v>5.6481481481481478E-3</v>
      </c>
      <c r="K7" s="171">
        <f>$K$28+J7</f>
        <v>0.48481481481481481</v>
      </c>
      <c r="L7" s="172">
        <v>0.54370370370370369</v>
      </c>
      <c r="M7" s="171">
        <f>VLOOKUP(G7,'[2]branky B'!A:F,2,0)</f>
        <v>9.7222222222222224E-3</v>
      </c>
      <c r="N7" s="170">
        <f>L7-K7+M7</f>
        <v>6.8611111111111095E-2</v>
      </c>
      <c r="O7" s="169"/>
      <c r="P7" s="168"/>
    </row>
    <row r="8" spans="1:16" ht="30">
      <c r="A8" s="174">
        <f>RANK(E8,$E$4:$E$25,1)</f>
        <v>5</v>
      </c>
      <c r="B8" s="126">
        <v>42</v>
      </c>
      <c r="C8" s="176" t="str">
        <f>VLOOKUP(B8,[2]B!A:C,2,0)</f>
        <v>Bublanina</v>
      </c>
      <c r="D8" s="175" t="str">
        <f>VLOOKUP(B8,[2]B!A:C,3,0)</f>
        <v>Starý psi</v>
      </c>
      <c r="E8" s="171">
        <f>VLOOKUP(B8,Bkomb!G:N,6,0)</f>
        <v>0.54245370370370372</v>
      </c>
      <c r="F8" s="174">
        <f>RANK(N8,$N$4:$N$25,1)</f>
        <v>5</v>
      </c>
      <c r="G8" s="126">
        <v>32</v>
      </c>
      <c r="H8" s="171" t="str">
        <f>VLOOKUP(G8,[2]B!A:C,2,0)</f>
        <v>Padesát minut do odjezdu</v>
      </c>
      <c r="I8" s="173" t="str">
        <f>VLOOKUP(G8,[2]B!A:C,3,0)</f>
        <v>Práčata</v>
      </c>
      <c r="J8" s="154">
        <f>VLOOKUP($G8,B_všestrannost!B:N,13,0)</f>
        <v>1.357638888888889E-2</v>
      </c>
      <c r="K8" s="171">
        <f>$K$28+J8</f>
        <v>0.49274305555555559</v>
      </c>
      <c r="L8" s="172">
        <v>0.55173611111111109</v>
      </c>
      <c r="M8" s="171">
        <f>VLOOKUP(G8,'[2]branky B'!A:F,2,0)</f>
        <v>9.7222222222222224E-3</v>
      </c>
      <c r="N8" s="170">
        <f>L8-K8+M8</f>
        <v>6.8715277777777722E-2</v>
      </c>
      <c r="O8" s="169"/>
      <c r="P8" s="168"/>
    </row>
    <row r="9" spans="1:16" ht="30">
      <c r="A9" s="174">
        <f>RANK(E9,$E$4:$E$25,1)</f>
        <v>6</v>
      </c>
      <c r="B9" s="126">
        <v>36</v>
      </c>
      <c r="C9" s="176" t="str">
        <f>VLOOKUP(B9,[2]B!A:C,2,0)</f>
        <v>Bobři 1</v>
      </c>
      <c r="D9" s="175" t="str">
        <f>VLOOKUP(B9,[2]B!A:C,3,0)</f>
        <v>4. pvs J. Nerudy</v>
      </c>
      <c r="E9" s="171">
        <f>VLOOKUP(B9,Bkomb!G:N,6,0)</f>
        <v>0.54370370370370369</v>
      </c>
      <c r="F9" s="174">
        <f>RANK(N9,$N$4:$N$25,1)</f>
        <v>6</v>
      </c>
      <c r="G9" s="126">
        <v>33</v>
      </c>
      <c r="H9" s="183" t="str">
        <f>VLOOKUP(G9,[2]B!A:C,2,0)</f>
        <v>Nemám mozek, ale mám hlavu</v>
      </c>
      <c r="I9" s="173" t="str">
        <f>VLOOKUP(G9,[2]B!A:C,3,0)</f>
        <v>VTO Neptun</v>
      </c>
      <c r="J9" s="154">
        <f>VLOOKUP($G9,B_všestrannost!B:N,13,0)</f>
        <v>2.2569444444444447E-3</v>
      </c>
      <c r="K9" s="171">
        <f>$K$28+J9</f>
        <v>0.48142361111111115</v>
      </c>
      <c r="L9" s="172">
        <v>0.54131944444444446</v>
      </c>
      <c r="M9" s="171">
        <f>VLOOKUP(G9,'[2]branky B'!A:F,2,0)</f>
        <v>9.0277777777777787E-3</v>
      </c>
      <c r="N9" s="170">
        <f>L9-K9+M9</f>
        <v>6.8923611111111088E-2</v>
      </c>
      <c r="O9" s="169"/>
      <c r="P9" s="168"/>
    </row>
    <row r="10" spans="1:16" ht="30">
      <c r="A10" s="174">
        <f>RANK(E10,$E$4:$E$25,1)</f>
        <v>7</v>
      </c>
      <c r="B10" s="126">
        <v>30</v>
      </c>
      <c r="C10" s="176" t="str">
        <f>VLOOKUP(B10,[2]B!A:C,2,0)</f>
        <v>Albatrosové 1</v>
      </c>
      <c r="D10" s="175" t="str">
        <f>VLOOKUP(B10,[2]B!A:C,3,0)</f>
        <v>4. přístav</v>
      </c>
      <c r="E10" s="171">
        <f>VLOOKUP(B10,Bkomb!G:N,6,0)</f>
        <v>0.54609953703703706</v>
      </c>
      <c r="F10" s="174">
        <f>RANK(N10,$N$4:$N$25,1)</f>
        <v>7</v>
      </c>
      <c r="G10" s="126">
        <v>30</v>
      </c>
      <c r="H10" s="171" t="str">
        <f>VLOOKUP(G10,[2]B!A:C,2,0)</f>
        <v>Albatrosové 1</v>
      </c>
      <c r="I10" s="173" t="str">
        <f>VLOOKUP(G10,[2]B!A:C,3,0)</f>
        <v>4. přístav</v>
      </c>
      <c r="J10" s="154">
        <f>VLOOKUP($G10,B_všestrannost!B:N,13,0)</f>
        <v>7.9166666666666673E-3</v>
      </c>
      <c r="K10" s="171">
        <f>$K$28+J10</f>
        <v>0.48708333333333337</v>
      </c>
      <c r="L10" s="172">
        <v>0.54609953703703706</v>
      </c>
      <c r="M10" s="171">
        <f>VLOOKUP(G10,'[2]branky B'!A:F,2,0)</f>
        <v>1.1805555555555555E-2</v>
      </c>
      <c r="N10" s="170">
        <f>L10-K10+M10</f>
        <v>7.0821759259259251E-2</v>
      </c>
      <c r="O10" s="169"/>
      <c r="P10" s="168"/>
    </row>
    <row r="11" spans="1:16" ht="30">
      <c r="A11" s="174">
        <f>RANK(E11,$E$4:$E$25,1)</f>
        <v>8</v>
      </c>
      <c r="B11" s="126">
        <v>44</v>
      </c>
      <c r="C11" s="176" t="str">
        <f>VLOOKUP(B11,[2]B!A:C,2,0)</f>
        <v>Kačky a spol</v>
      </c>
      <c r="D11" s="182" t="str">
        <f>VLOOKUP(B11,[2]B!A:C,3,0)</f>
        <v>4. přístav J. Nerudy, Kačky</v>
      </c>
      <c r="E11" s="171">
        <f>VLOOKUP(B11,Bkomb!G:N,6,0)</f>
        <v>0.5472569444444445</v>
      </c>
      <c r="F11" s="174">
        <f>RANK(N11,$N$4:$N$25,1)</f>
        <v>8</v>
      </c>
      <c r="G11" s="126">
        <v>39</v>
      </c>
      <c r="H11" s="171" t="str">
        <f>VLOOKUP(G11,[2]B!A:C,2,0)</f>
        <v>Cukrlátka</v>
      </c>
      <c r="I11" s="173" t="str">
        <f>VLOOKUP(G11,[2]B!A:C,3,0)</f>
        <v>Mokro a Vydry</v>
      </c>
      <c r="J11" s="154">
        <f>VLOOKUP($G11,B_všestrannost!B:N,13,0)</f>
        <v>2.2569444444444447E-3</v>
      </c>
      <c r="K11" s="171">
        <f>$K$28+J11</f>
        <v>0.48142361111111115</v>
      </c>
      <c r="L11" s="172">
        <v>0.53900462962962969</v>
      </c>
      <c r="M11" s="171">
        <f>VLOOKUP(G11,'[2]branky B'!A:F,2,0)</f>
        <v>1.8055555555555557E-2</v>
      </c>
      <c r="N11" s="170">
        <f>L11-K11+M11</f>
        <v>7.5636574074074106E-2</v>
      </c>
      <c r="O11" s="169"/>
      <c r="P11" s="168"/>
    </row>
    <row r="12" spans="1:16" ht="30">
      <c r="A12" s="174">
        <f>RANK(E12,$E$4:$E$25,1)</f>
        <v>9</v>
      </c>
      <c r="B12" s="126">
        <v>40</v>
      </c>
      <c r="C12" s="176" t="str">
        <f>VLOOKUP(B12,[2]B!A:C,2,0)</f>
        <v>Bobři 2</v>
      </c>
      <c r="D12" s="175" t="str">
        <f>VLOOKUP(B12,[2]B!A:C,3,0)</f>
        <v>4. pvs J. Nerudy</v>
      </c>
      <c r="E12" s="171">
        <f>VLOOKUP(B12,Bkomb!G:N,6,0)</f>
        <v>0.54814814814814816</v>
      </c>
      <c r="F12" s="174">
        <f>RANK(N12,$N$4:$N$25,1)</f>
        <v>9</v>
      </c>
      <c r="G12" s="126">
        <v>42</v>
      </c>
      <c r="H12" s="171" t="str">
        <f>VLOOKUP(G12,[2]B!A:C,2,0)</f>
        <v>Bublanina</v>
      </c>
      <c r="I12" s="173" t="str">
        <f>VLOOKUP(G12,[2]B!A:C,3,0)</f>
        <v>Starý psi</v>
      </c>
      <c r="J12" s="154">
        <f>VLOOKUP($G12,B_všestrannost!B:N,13,0)</f>
        <v>3.3912037037037036E-3</v>
      </c>
      <c r="K12" s="171">
        <f>$K$28+J12</f>
        <v>0.4825578703703704</v>
      </c>
      <c r="L12" s="172">
        <v>0.54245370370370372</v>
      </c>
      <c r="M12" s="171">
        <f>VLOOKUP(G12,'[2]branky B'!A:F,2,0)</f>
        <v>1.5972222222222224E-2</v>
      </c>
      <c r="N12" s="170">
        <f>L12-K12+M12</f>
        <v>7.5868055555555536E-2</v>
      </c>
      <c r="O12" s="169"/>
      <c r="P12" s="168"/>
    </row>
    <row r="13" spans="1:16" ht="30">
      <c r="A13" s="174">
        <f>RANK(E13,$E$4:$E$25,1)</f>
        <v>10</v>
      </c>
      <c r="B13" s="126">
        <v>32</v>
      </c>
      <c r="C13" s="176" t="str">
        <f>VLOOKUP(B13,[2]B!A:C,2,0)</f>
        <v>Padesát minut do odjezdu</v>
      </c>
      <c r="D13" s="175" t="str">
        <f>VLOOKUP(B13,[2]B!A:C,3,0)</f>
        <v>Práčata</v>
      </c>
      <c r="E13" s="171">
        <f>VLOOKUP(B13,Bkomb!G:N,6,0)</f>
        <v>0.55173611111111109</v>
      </c>
      <c r="F13" s="174">
        <f>RANK(N13,$N$4:$N$25,1)</f>
        <v>10</v>
      </c>
      <c r="G13" s="126">
        <v>40</v>
      </c>
      <c r="H13" s="171" t="str">
        <f>VLOOKUP(G13,[2]B!A:C,2,0)</f>
        <v>Bobři 2</v>
      </c>
      <c r="I13" s="173" t="str">
        <f>VLOOKUP(G13,[2]B!A:C,3,0)</f>
        <v>4. pvs J. Nerudy</v>
      </c>
      <c r="J13" s="154">
        <f>VLOOKUP($G13,B_všestrannost!B:N,13,0)</f>
        <v>6.782407407407408E-3</v>
      </c>
      <c r="K13" s="171">
        <f>$K$28+J13</f>
        <v>0.48594907407407412</v>
      </c>
      <c r="L13" s="172">
        <v>0.54814814814814816</v>
      </c>
      <c r="M13" s="171">
        <f>VLOOKUP(G13,'[2]branky B'!A:F,2,0)</f>
        <v>1.4583333333333332E-2</v>
      </c>
      <c r="N13" s="170">
        <f>L13-K13+M13</f>
        <v>7.6782407407407383E-2</v>
      </c>
      <c r="O13" s="169"/>
      <c r="P13" s="168"/>
    </row>
    <row r="14" spans="1:16" ht="30">
      <c r="A14" s="174">
        <f>RANK(E14,$E$4:$E$25,1)</f>
        <v>11</v>
      </c>
      <c r="B14" s="126">
        <v>35</v>
      </c>
      <c r="C14" s="176" t="str">
        <f>VLOOKUP(B14,[2]B!A:C,2,0)</f>
        <v>50 tisíc mil pod Sázavou</v>
      </c>
      <c r="D14" s="175" t="str">
        <f>VLOOKUP(B14,[2]B!A:C,3,0)</f>
        <v>Práčata</v>
      </c>
      <c r="E14" s="171">
        <f>VLOOKUP(B14,Bkomb!G:N,6,0)</f>
        <v>0.55193287037037042</v>
      </c>
      <c r="F14" s="174">
        <f>RANK(N14,$N$4:$N$25,1)</f>
        <v>11</v>
      </c>
      <c r="G14" s="126">
        <v>35</v>
      </c>
      <c r="H14" s="171" t="str">
        <f>VLOOKUP(G14,[2]B!A:C,2,0)</f>
        <v>50 tisíc mil pod Sázavou</v>
      </c>
      <c r="I14" s="173" t="str">
        <f>VLOOKUP(G14,[2]B!A:C,3,0)</f>
        <v>Práčata</v>
      </c>
      <c r="J14" s="154">
        <f>VLOOKUP($G14,B_všestrannost!B:N,13,0)</f>
        <v>1.074074074074074E-2</v>
      </c>
      <c r="K14" s="171">
        <f>$K$28+J14</f>
        <v>0.4899074074074074</v>
      </c>
      <c r="L14" s="172">
        <v>0.55193287037037042</v>
      </c>
      <c r="M14" s="171">
        <f>VLOOKUP(G14,'[2]branky B'!A:F,2,0)</f>
        <v>1.5972222222222224E-2</v>
      </c>
      <c r="N14" s="170">
        <f>L14-K14+M14</f>
        <v>7.7997685185185239E-2</v>
      </c>
      <c r="O14" s="169"/>
      <c r="P14" s="168"/>
    </row>
    <row r="15" spans="1:16" ht="30">
      <c r="A15" s="174">
        <f>RANK(E15,$E$4:$E$25,1)</f>
        <v>12</v>
      </c>
      <c r="B15" s="126">
        <v>41</v>
      </c>
      <c r="C15" s="176" t="str">
        <f>VLOOKUP(B15,[2]B!A:C,2,0)</f>
        <v>Rakvičky se šlehačkou</v>
      </c>
      <c r="D15" s="175" t="str">
        <f>VLOOKUP(B15,[2]B!A:C,3,0)</f>
        <v>Starý psi</v>
      </c>
      <c r="E15" s="171">
        <f>VLOOKUP(B15,Bkomb!G:N,6,0)</f>
        <v>0.55202546296296295</v>
      </c>
      <c r="F15" s="174">
        <f>RANK(N15,$N$4:$N$25,1)</f>
        <v>12</v>
      </c>
      <c r="G15" s="126">
        <v>41</v>
      </c>
      <c r="H15" s="171" t="str">
        <f>VLOOKUP(G15,[2]B!A:C,2,0)</f>
        <v>Rakvičky se šlehačkou</v>
      </c>
      <c r="I15" s="173" t="str">
        <f>VLOOKUP(G15,[2]B!A:C,3,0)</f>
        <v>Starý psi</v>
      </c>
      <c r="J15" s="154">
        <f>VLOOKUP($G15,B_všestrannost!B:N,13,0)</f>
        <v>1.1307870370370371E-2</v>
      </c>
      <c r="K15" s="171">
        <f>$K$28+J15</f>
        <v>0.49047453703703703</v>
      </c>
      <c r="L15" s="172">
        <v>0.55202546296296295</v>
      </c>
      <c r="M15" s="171">
        <f>VLOOKUP(G15,'[2]branky B'!A:F,2,0)</f>
        <v>1.6666666666666666E-2</v>
      </c>
      <c r="N15" s="170">
        <f>L15-K15+M15</f>
        <v>7.8217592592592589E-2</v>
      </c>
      <c r="O15" s="169"/>
      <c r="P15" s="168"/>
    </row>
    <row r="16" spans="1:16" ht="30">
      <c r="A16" s="174">
        <f>RANK(E16,$E$4:$E$25,1)</f>
        <v>13</v>
      </c>
      <c r="B16" s="126">
        <v>29</v>
      </c>
      <c r="C16" s="176" t="str">
        <f>VLOOKUP(B16,[2]B!A:C,2,0)</f>
        <v>Bylo nás šest</v>
      </c>
      <c r="D16" s="175" t="str">
        <f>VLOOKUP(B16,[2]B!A:C,3,0)</f>
        <v>VTO Regent</v>
      </c>
      <c r="E16" s="171">
        <f>VLOOKUP(B16,Bkomb!G:N,6,0)</f>
        <v>0.55246527777777776</v>
      </c>
      <c r="F16" s="174">
        <f>RANK(N16,$N$4:$N$25,1)</f>
        <v>13</v>
      </c>
      <c r="G16" s="126">
        <v>45</v>
      </c>
      <c r="H16" s="171" t="str">
        <f>VLOOKUP(G16,[2]B!A:C,2,0)</f>
        <v>Nýmandi</v>
      </c>
      <c r="I16" s="173" t="str">
        <f>VLOOKUP(G16,[2]B!A:C,3,0)</f>
        <v>Lvíčata</v>
      </c>
      <c r="J16" s="154">
        <f>VLOOKUP($G16,B_všestrannost!B:N,13,0)</f>
        <v>1.1307870370370371E-2</v>
      </c>
      <c r="K16" s="171">
        <f>$K$28+J16</f>
        <v>0.49047453703703703</v>
      </c>
      <c r="L16" s="172">
        <v>0.55401620370370364</v>
      </c>
      <c r="M16" s="171">
        <f>VLOOKUP(G16,'[2]branky B'!A:F,2,0)</f>
        <v>1.5972222222222224E-2</v>
      </c>
      <c r="N16" s="170">
        <f>L16-K16+M16</f>
        <v>7.9513888888888828E-2</v>
      </c>
      <c r="O16" s="169"/>
      <c r="P16" s="168"/>
    </row>
    <row r="17" spans="1:16" ht="30">
      <c r="A17" s="174">
        <f>RANK(E17,$E$4:$E$25,1)</f>
        <v>14</v>
      </c>
      <c r="B17" s="126">
        <v>38</v>
      </c>
      <c r="C17" s="176" t="str">
        <f>VLOOKUP(B17,[2]B!A:C,2,0)</f>
        <v>Padesát lidí ve vlaku</v>
      </c>
      <c r="D17" s="175" t="str">
        <f>VLOOKUP(B17,[2]B!A:C,3,0)</f>
        <v>Práčata</v>
      </c>
      <c r="E17" s="171">
        <f>VLOOKUP(B17,Bkomb!G:N,6,0)</f>
        <v>0.55281250000000004</v>
      </c>
      <c r="F17" s="174">
        <f>RANK(N17,$N$4:$N$25,1)</f>
        <v>14</v>
      </c>
      <c r="G17" s="126">
        <v>43</v>
      </c>
      <c r="H17" s="181" t="str">
        <f>VLOOKUP(G17,[2]B!A:C,2,0)</f>
        <v>Utopený,radioaktivní,špinavý prasata</v>
      </c>
      <c r="I17" s="173" t="str">
        <f>VLOOKUP(G17,[2]B!A:C,3,0)</f>
        <v>VTO Regent</v>
      </c>
      <c r="J17" s="154">
        <f>VLOOKUP($G17,B_všestrannost!B:N,13,0)</f>
        <v>9.0509259259259258E-3</v>
      </c>
      <c r="K17" s="171">
        <f>$K$28+J17</f>
        <v>0.48821759259259262</v>
      </c>
      <c r="L17" s="172">
        <v>0.55319444444444443</v>
      </c>
      <c r="M17" s="171">
        <f>VLOOKUP(G17,'[2]branky B'!A:F,2,0)</f>
        <v>1.5972222222222224E-2</v>
      </c>
      <c r="N17" s="170">
        <f>L17-K17+M17</f>
        <v>8.0949074074074034E-2</v>
      </c>
      <c r="O17" s="169"/>
      <c r="P17" s="168"/>
    </row>
    <row r="18" spans="1:16" ht="30">
      <c r="A18" s="174">
        <f>RANK(E18,$E$4:$E$25,1)</f>
        <v>15</v>
      </c>
      <c r="B18" s="126">
        <v>43</v>
      </c>
      <c r="C18" s="180" t="str">
        <f>VLOOKUP(B18,[2]B!A:C,2,0)</f>
        <v>Utopený,radioaktivní,špinavý prasata</v>
      </c>
      <c r="D18" s="175" t="str">
        <f>VLOOKUP(B18,[2]B!A:C,3,0)</f>
        <v>VTO Regent</v>
      </c>
      <c r="E18" s="171">
        <f>VLOOKUP(B18,Bkomb!G:N,6,0)</f>
        <v>0.55319444444444443</v>
      </c>
      <c r="F18" s="174">
        <f>RANK(N18,$N$4:$N$25,1)</f>
        <v>15</v>
      </c>
      <c r="G18" s="126">
        <v>44</v>
      </c>
      <c r="H18" s="171" t="str">
        <f>VLOOKUP(G18,[2]B!A:C,2,0)</f>
        <v>Kačky a spol</v>
      </c>
      <c r="I18" s="179" t="str">
        <f>VLOOKUP(G18,[2]B!A:C,3,0)</f>
        <v>4. přístav J. Nerudy, Kačky</v>
      </c>
      <c r="J18" s="154">
        <f>VLOOKUP($G18,B_všestrannost!B:N,13,0)</f>
        <v>3.9583333333333337E-3</v>
      </c>
      <c r="K18" s="171">
        <f>$K$28+J18</f>
        <v>0.48312500000000003</v>
      </c>
      <c r="L18" s="172">
        <v>0.5472569444444445</v>
      </c>
      <c r="M18" s="171">
        <f>VLOOKUP(G18,'[2]branky B'!A:F,2,0)</f>
        <v>1.7361111111111112E-2</v>
      </c>
      <c r="N18" s="170">
        <f>L18-K18+M18</f>
        <v>8.1493055555555582E-2</v>
      </c>
      <c r="O18" s="169"/>
      <c r="P18" s="168"/>
    </row>
    <row r="19" spans="1:16" ht="30">
      <c r="A19" s="174">
        <f>RANK(E19,$E$4:$E$25,1)</f>
        <v>16</v>
      </c>
      <c r="B19" s="126">
        <v>45</v>
      </c>
      <c r="C19" s="176" t="str">
        <f>VLOOKUP(B19,[2]B!A:C,2,0)</f>
        <v>Nýmandi</v>
      </c>
      <c r="D19" s="175" t="str">
        <f>VLOOKUP(B19,[2]B!A:C,3,0)</f>
        <v>Lvíčata</v>
      </c>
      <c r="E19" s="171">
        <f>VLOOKUP(B19,Bkomb!G:N,6,0)</f>
        <v>0.55401620370370364</v>
      </c>
      <c r="F19" s="174">
        <f>RANK(N19,$N$4:$N$25,1)</f>
        <v>16</v>
      </c>
      <c r="G19" s="126">
        <v>24</v>
      </c>
      <c r="H19" s="171" t="str">
        <f>VLOOKUP(G19,[2]B!A:C,2,0)</f>
        <v>Chudák Jožin</v>
      </c>
      <c r="I19" s="173" t="str">
        <f>VLOOKUP(G19,[2]B!A:C,3,0)</f>
        <v>VTO Neptun</v>
      </c>
      <c r="J19" s="154">
        <f>VLOOKUP($G19,B_všestrannost!B:N,13,0)</f>
        <v>7.3495370370370372E-3</v>
      </c>
      <c r="K19" s="171">
        <f>$K$28+J19</f>
        <v>0.48651620370370374</v>
      </c>
      <c r="L19" s="172">
        <v>0.55414351851851851</v>
      </c>
      <c r="M19" s="171">
        <f>VLOOKUP(G19,'[2]branky B'!A:F,2,0)</f>
        <v>2.2222222222222223E-2</v>
      </c>
      <c r="N19" s="170">
        <f>L19-K19+M19</f>
        <v>8.9849537037036992E-2</v>
      </c>
      <c r="O19" s="169"/>
      <c r="P19" s="168"/>
    </row>
    <row r="20" spans="1:16" ht="30">
      <c r="A20" s="174">
        <f>RANK(E20,$E$4:$E$25,1)</f>
        <v>17</v>
      </c>
      <c r="B20" s="126">
        <v>24</v>
      </c>
      <c r="C20" s="176" t="str">
        <f>VLOOKUP(B20,[2]B!A:C,2,0)</f>
        <v>Chudák Jožin</v>
      </c>
      <c r="D20" s="175" t="str">
        <f>VLOOKUP(B20,[2]B!A:C,3,0)</f>
        <v>VTO Neptun</v>
      </c>
      <c r="E20" s="171">
        <f>VLOOKUP(B20,Bkomb!G:N,6,0)</f>
        <v>0.55414351851851851</v>
      </c>
      <c r="F20" s="174">
        <f>RANK(N20,$N$4:$N$25,1)</f>
        <v>17</v>
      </c>
      <c r="G20" s="126">
        <v>31</v>
      </c>
      <c r="H20" s="171" t="str">
        <f>VLOOKUP(G20,[2]B!A:C,2,0)</f>
        <v>Albatrosové 2</v>
      </c>
      <c r="I20" s="173" t="str">
        <f>VLOOKUP(G20,[2]B!A:C,3,0)</f>
        <v>4. přístav</v>
      </c>
      <c r="J20" s="154">
        <f>VLOOKUP($G20,B_všestrannost!B:N,13,0)</f>
        <v>1.1875000000000002E-2</v>
      </c>
      <c r="K20" s="171">
        <f>$K$28+J20</f>
        <v>0.49104166666666671</v>
      </c>
      <c r="L20" s="172">
        <v>0.56116898148148142</v>
      </c>
      <c r="M20" s="171">
        <f>VLOOKUP(G20,'[2]branky B'!A:F,2,0)</f>
        <v>2.2222222222222223E-2</v>
      </c>
      <c r="N20" s="170">
        <f>L20-K20+M20</f>
        <v>9.2349537037036938E-2</v>
      </c>
      <c r="O20" s="169"/>
      <c r="P20" s="168"/>
    </row>
    <row r="21" spans="1:16" ht="30">
      <c r="A21" s="174">
        <f>RANK(E21,$E$4:$E$25,1)</f>
        <v>18</v>
      </c>
      <c r="B21" s="126">
        <v>25</v>
      </c>
      <c r="C21" s="176" t="str">
        <f>VLOOKUP(B21,[2]B!A:C,2,0)</f>
        <v>Tygří píva</v>
      </c>
      <c r="D21" s="178" t="str">
        <f>VLOOKUP(B21,[2]B!A:C,3,0)</f>
        <v>VTO Tygři+VTO Regent</v>
      </c>
      <c r="E21" s="171">
        <f>VLOOKUP(B21,Bkomb!G:N,6,0)</f>
        <v>0.55880787037037039</v>
      </c>
      <c r="F21" s="174">
        <f>RANK(N21,$N$4:$N$25,1)</f>
        <v>18</v>
      </c>
      <c r="G21" s="126">
        <v>38</v>
      </c>
      <c r="H21" s="171" t="str">
        <f>VLOOKUP(G21,[2]B!A:C,2,0)</f>
        <v>Padesát lidí ve vlaku</v>
      </c>
      <c r="I21" s="173" t="str">
        <f>VLOOKUP(G21,[2]B!A:C,3,0)</f>
        <v>Práčata</v>
      </c>
      <c r="J21" s="154">
        <f>VLOOKUP($G21,B_všestrannost!B:N,13,0)</f>
        <v>1.074074074074074E-2</v>
      </c>
      <c r="K21" s="171">
        <f>$K$28+J21</f>
        <v>0.4899074074074074</v>
      </c>
      <c r="L21" s="172">
        <v>0.55281250000000004</v>
      </c>
      <c r="M21" s="171">
        <f>VLOOKUP(G21,'[2]branky B'!A:F,2,0)</f>
        <v>2.9861111111111113E-2</v>
      </c>
      <c r="N21" s="170">
        <f>L21-K21+M21</f>
        <v>9.2766203703703753E-2</v>
      </c>
      <c r="O21" s="169"/>
      <c r="P21" s="168"/>
    </row>
    <row r="22" spans="1:16" ht="30">
      <c r="A22" s="174">
        <f>RANK(E22,$E$4:$E$25,1)</f>
        <v>19</v>
      </c>
      <c r="B22" s="126">
        <v>34</v>
      </c>
      <c r="C22" s="176" t="str">
        <f>VLOOKUP(B22,[2]B!A:C,2,0)</f>
        <v>El Ňiňo</v>
      </c>
      <c r="D22" s="175" t="str">
        <f>VLOOKUP(B22,[2]B!A:C,3,0)</f>
        <v>DDM Praha 2</v>
      </c>
      <c r="E22" s="171">
        <f>VLOOKUP(B22,Bkomb!G:N,6,0)</f>
        <v>0.55917824074074074</v>
      </c>
      <c r="F22" s="174">
        <f>RANK(N22,$N$4:$N$25,1)</f>
        <v>19</v>
      </c>
      <c r="G22" s="126">
        <v>28</v>
      </c>
      <c r="H22" s="171" t="str">
        <f>VLOOKUP(G22,[2]B!A:C,2,0)</f>
        <v>Padesát hrušek na stromě</v>
      </c>
      <c r="I22" s="173" t="str">
        <f>VLOOKUP(G22,[2]B!A:C,3,0)</f>
        <v>Práčata</v>
      </c>
      <c r="J22" s="154">
        <f>VLOOKUP($G22,B_všestrannost!B:N,13,0)</f>
        <v>1.5277777777777777E-2</v>
      </c>
      <c r="K22" s="171">
        <f>$K$28+J22</f>
        <v>0.49444444444444446</v>
      </c>
      <c r="L22" s="172">
        <v>0.56362268518518521</v>
      </c>
      <c r="M22" s="171">
        <f>VLOOKUP(G22,'[2]branky B'!A:F,2,0)</f>
        <v>2.361111111111111E-2</v>
      </c>
      <c r="N22" s="170">
        <f>L22-K22+M22</f>
        <v>9.2789351851851859E-2</v>
      </c>
      <c r="O22" s="169"/>
      <c r="P22" s="168"/>
    </row>
    <row r="23" spans="1:16" ht="30">
      <c r="A23" s="174">
        <f>RANK(E23,$E$4:$E$25,1)</f>
        <v>20</v>
      </c>
      <c r="B23" s="126">
        <v>31</v>
      </c>
      <c r="C23" s="176" t="str">
        <f>VLOOKUP(B23,[2]B!A:C,2,0)</f>
        <v>Albatrosové 2</v>
      </c>
      <c r="D23" s="175" t="str">
        <f>VLOOKUP(B23,[2]B!A:C,3,0)</f>
        <v>4. přístav</v>
      </c>
      <c r="E23" s="171">
        <f>VLOOKUP(B23,Bkomb!G:N,6,0)</f>
        <v>0.56116898148148142</v>
      </c>
      <c r="F23" s="174">
        <f>RANK(N23,$N$4:$N$25,1)</f>
        <v>20</v>
      </c>
      <c r="G23" s="126">
        <v>34</v>
      </c>
      <c r="H23" s="171" t="str">
        <f>VLOOKUP(G23,[2]B!A:C,2,0)</f>
        <v>El Ňiňo</v>
      </c>
      <c r="I23" s="173" t="str">
        <f>VLOOKUP(G23,[2]B!A:C,3,0)</f>
        <v>DDM Praha 2</v>
      </c>
      <c r="J23" s="154">
        <f>VLOOKUP($G23,B_všestrannost!B:N,13,0)</f>
        <v>8.4837962962962966E-3</v>
      </c>
      <c r="K23" s="171">
        <f>$K$28+J23</f>
        <v>0.48765046296296299</v>
      </c>
      <c r="L23" s="172">
        <v>0.55917824074074074</v>
      </c>
      <c r="M23" s="171">
        <f>VLOOKUP(G23,'[2]branky B'!A:F,2,0)</f>
        <v>2.4305555555555556E-2</v>
      </c>
      <c r="N23" s="170">
        <f>L23-K23+M23</f>
        <v>9.5833333333333298E-2</v>
      </c>
      <c r="O23" s="169"/>
      <c r="P23" s="168"/>
    </row>
    <row r="24" spans="1:16" ht="30">
      <c r="A24" s="174">
        <f>RANK(E24,$E$4:$E$25,1)</f>
        <v>21</v>
      </c>
      <c r="B24" s="126">
        <v>28</v>
      </c>
      <c r="C24" s="176" t="str">
        <f>VLOOKUP(B24,[2]B!A:C,2,0)</f>
        <v>Padesát hrušek na stromě</v>
      </c>
      <c r="D24" s="175" t="str">
        <f>VLOOKUP(B24,[2]B!A:C,3,0)</f>
        <v>Práčata</v>
      </c>
      <c r="E24" s="171">
        <f>VLOOKUP(B24,Bkomb!G:N,6,0)</f>
        <v>0.56362268518518521</v>
      </c>
      <c r="F24" s="174">
        <f>RANK(N24,$N$4:$N$25,1)</f>
        <v>21</v>
      </c>
      <c r="G24" s="126">
        <v>25</v>
      </c>
      <c r="H24" s="171" t="str">
        <f>VLOOKUP(G24,[2]B!A:C,2,0)</f>
        <v>Tygří píva</v>
      </c>
      <c r="I24" s="177" t="str">
        <f>VLOOKUP(G24,[2]B!A:C,3,0)</f>
        <v>VTO Tygři+VTO Regent</v>
      </c>
      <c r="J24" s="154">
        <f>VLOOKUP($G24,B_všestrannost!B:N,13,0)</f>
        <v>1.357638888888889E-2</v>
      </c>
      <c r="K24" s="171">
        <f>$K$28+J24</f>
        <v>0.49274305555555559</v>
      </c>
      <c r="L24" s="172">
        <v>0.55880787037037039</v>
      </c>
      <c r="M24" s="171">
        <f>VLOOKUP(G24,'[2]branky B'!A:F,2,0)</f>
        <v>3.0555555555555555E-2</v>
      </c>
      <c r="N24" s="170">
        <f>L24-K24+M24</f>
        <v>9.6620370370370356E-2</v>
      </c>
      <c r="O24" s="169"/>
      <c r="P24" s="168"/>
    </row>
    <row r="25" spans="1:16" ht="30">
      <c r="A25" s="174" t="e">
        <f>RANK(E25,$E$4:$E$25,1)</f>
        <v>#VALUE!</v>
      </c>
      <c r="B25" s="126">
        <v>26</v>
      </c>
      <c r="C25" s="176" t="str">
        <f>VLOOKUP(B25,[2]B!A:C,2,0)</f>
        <v>Sekačky na trávu</v>
      </c>
      <c r="D25" s="175" t="str">
        <f>VLOOKUP(B25,[2]B!A:C,3,0)</f>
        <v>DDM Praha 2</v>
      </c>
      <c r="E25" s="171" t="s">
        <v>40</v>
      </c>
      <c r="F25" s="174" t="e">
        <f>RANK(N25,$N$4:$N$25,1)</f>
        <v>#VALUE!</v>
      </c>
      <c r="G25" s="126">
        <v>26</v>
      </c>
      <c r="H25" s="171" t="str">
        <f>VLOOKUP(G25,[2]B!A:C,2,0)</f>
        <v>Sekačky na trávu</v>
      </c>
      <c r="I25" s="173" t="str">
        <f>VLOOKUP(G25,[2]B!A:C,3,0)</f>
        <v>DDM Praha 2</v>
      </c>
      <c r="J25" s="154">
        <f>VLOOKUP($G25,B_všestrannost!B:N,13,0)</f>
        <v>1.357638888888889E-2</v>
      </c>
      <c r="K25" s="171">
        <f>$K$28+J25</f>
        <v>0.49274305555555559</v>
      </c>
      <c r="L25" s="172">
        <v>0.625</v>
      </c>
      <c r="M25" s="171">
        <f>VLOOKUP(G25,'[2]branky B'!A:F,2,0)</f>
        <v>6.9444444444444448E-2</v>
      </c>
      <c r="N25" s="170" t="s">
        <v>40</v>
      </c>
      <c r="O25" s="169"/>
      <c r="P25" s="168"/>
    </row>
    <row r="26" spans="1:16" ht="15">
      <c r="O26" s="169"/>
      <c r="P26" s="168"/>
    </row>
    <row r="27" spans="1:16">
      <c r="B27" s="41"/>
    </row>
    <row r="28" spans="1:16" ht="30">
      <c r="A28" s="164" t="s">
        <v>39</v>
      </c>
      <c r="J28" s="166" t="s">
        <v>33</v>
      </c>
      <c r="K28" s="167">
        <v>0.47916666666666669</v>
      </c>
      <c r="M28" s="166" t="s">
        <v>32</v>
      </c>
      <c r="N28" s="165">
        <v>7.6388888888888895E-2</v>
      </c>
    </row>
    <row r="29" spans="1:16" ht="30">
      <c r="A29" s="164" t="s">
        <v>38</v>
      </c>
    </row>
    <row r="30" spans="1:16">
      <c r="F30" s="163"/>
    </row>
  </sheetData>
  <autoFilter ref="F3:N3">
    <filterColumn colId="4"/>
    <sortState ref="F4:N25">
      <sortCondition ref="F3"/>
    </sortState>
  </autoFilter>
  <mergeCells count="2">
    <mergeCell ref="A1:E1"/>
    <mergeCell ref="F1:N1"/>
  </mergeCells>
  <conditionalFormatting sqref="N4:N25">
    <cfRule type="cellIs" dxfId="0" priority="1" stopIfTrue="1" operator="greaterThan">
      <formula>$N$28</formula>
    </cfRule>
  </conditionalFormatting>
  <printOptions horizontalCentered="1"/>
  <pageMargins left="0.39370078740157483" right="0.23622047244094491" top="0.78740157480314965" bottom="0.59055118110236227" header="0.51181102362204722" footer="0.51181102362204722"/>
  <pageSetup paperSize="9" scale="60" orientation="landscape" r:id="rId1"/>
  <headerFooter alignWithMargins="0"/>
  <colBreaks count="2" manualBreakCount="2">
    <brk id="5" max="1048575" man="1"/>
    <brk id="14" max="19" man="1"/>
  </colBreaks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R47"/>
  <sheetViews>
    <sheetView view="pageBreakPreview" zoomScale="85" zoomScaleSheetLayoutView="85" workbookViewId="0">
      <selection activeCell="B16" sqref="B16"/>
    </sheetView>
  </sheetViews>
  <sheetFormatPr defaultColWidth="9.140625" defaultRowHeight="15.75"/>
  <cols>
    <col min="1" max="1" width="6.7109375" style="46" customWidth="1"/>
    <col min="2" max="2" width="9.42578125" style="45" bestFit="1" customWidth="1"/>
    <col min="3" max="3" width="38" style="44" customWidth="1"/>
    <col min="4" max="4" width="28.140625" style="41" customWidth="1"/>
    <col min="5" max="5" width="15.42578125" style="41" bestFit="1" customWidth="1"/>
    <col min="6" max="6" width="14.85546875" style="41" bestFit="1" customWidth="1"/>
    <col min="7" max="7" width="19.85546875" style="41" bestFit="1" customWidth="1"/>
    <col min="8" max="9" width="11.140625" style="41" hidden="1" customWidth="1"/>
    <col min="10" max="10" width="10.7109375" hidden="1" customWidth="1"/>
    <col min="11" max="11" width="17.28515625" style="43" customWidth="1"/>
    <col min="12" max="12" width="9.140625" style="41"/>
    <col min="13" max="13" width="9.140625" style="42"/>
    <col min="14" max="14" width="11.7109375" style="42" customWidth="1"/>
    <col min="15" max="15" width="9.140625" style="42"/>
    <col min="16" max="16" width="17.85546875" style="42" customWidth="1"/>
    <col min="17" max="18" width="9.140625" style="42"/>
    <col min="19" max="16384" width="9.140625" style="41"/>
  </cols>
  <sheetData>
    <row r="1" spans="1:18" ht="125.25" thickBot="1">
      <c r="A1" s="70" t="s">
        <v>26</v>
      </c>
      <c r="B1" s="70"/>
      <c r="C1" s="70"/>
      <c r="D1" s="70"/>
      <c r="E1" s="70"/>
      <c r="F1" s="70"/>
      <c r="G1" s="70"/>
      <c r="H1" s="70"/>
      <c r="I1" s="70"/>
      <c r="J1" s="70"/>
      <c r="K1" s="70"/>
    </row>
    <row r="2" spans="1:18" s="45" customFormat="1" ht="47.25" thickBot="1">
      <c r="A2" s="69" t="s">
        <v>21</v>
      </c>
      <c r="B2" s="68" t="s">
        <v>12</v>
      </c>
      <c r="C2" s="67" t="s">
        <v>20</v>
      </c>
      <c r="D2" s="67" t="s">
        <v>10</v>
      </c>
      <c r="E2" s="64" t="s">
        <v>19</v>
      </c>
      <c r="F2" s="67" t="s">
        <v>23</v>
      </c>
      <c r="G2" s="66" t="s">
        <v>17</v>
      </c>
      <c r="H2" s="65">
        <v>2</v>
      </c>
      <c r="I2" s="64">
        <v>3</v>
      </c>
      <c r="J2" s="63">
        <v>4</v>
      </c>
      <c r="K2" s="62" t="s">
        <v>16</v>
      </c>
      <c r="M2" s="113"/>
      <c r="N2" s="113"/>
      <c r="O2" s="113"/>
      <c r="P2" s="113"/>
      <c r="Q2" s="113"/>
      <c r="R2" s="113"/>
    </row>
    <row r="3" spans="1:18" s="45" customFormat="1" ht="24.75" thickTop="1" thickBot="1">
      <c r="A3" s="59">
        <f>RANK(K3,$K$3:$K$8,1)</f>
        <v>1</v>
      </c>
      <c r="B3" s="121">
        <v>61</v>
      </c>
      <c r="C3" s="111" t="str">
        <f>VLOOKUP(B3,'[2]C,K'!A:C,2,0)</f>
        <v>Cubed Circles</v>
      </c>
      <c r="D3" s="110" t="str">
        <f>VLOOKUP(B3,'[2]C,K'!A:C,3,0)</f>
        <v>Mokro a Vydry</v>
      </c>
      <c r="E3" s="120">
        <v>0.47916666666666669</v>
      </c>
      <c r="F3" s="120">
        <v>0.53728009259259257</v>
      </c>
      <c r="G3" s="55">
        <v>2.0833333333333333E-3</v>
      </c>
      <c r="H3" s="119"/>
      <c r="I3" s="119"/>
      <c r="J3" s="118"/>
      <c r="K3" s="109">
        <f>F3-E3+G3</f>
        <v>6.0196759259259221E-2</v>
      </c>
      <c r="M3" s="113"/>
      <c r="N3" s="113"/>
      <c r="O3" s="113"/>
      <c r="P3" s="113"/>
      <c r="Q3" s="113"/>
      <c r="R3" s="113"/>
    </row>
    <row r="4" spans="1:18" s="45" customFormat="1" ht="24.75" thickTop="1" thickBot="1">
      <c r="A4" s="59">
        <f>RANK(K4,$K$3:$K$8,1)</f>
        <v>2</v>
      </c>
      <c r="B4" s="112">
        <v>63</v>
      </c>
      <c r="C4" s="117" t="str">
        <f>VLOOKUP(B4,'[2]C,K'!A:C,2,0)</f>
        <v>Hradní úřad - Zeman Starosta</v>
      </c>
      <c r="D4" s="110" t="str">
        <f>VLOOKUP(B4,'[2]C,K'!A:C,3,0)</f>
        <v>VTO Neptun</v>
      </c>
      <c r="E4" s="116">
        <v>0.48125000000000001</v>
      </c>
      <c r="F4" s="116">
        <v>0.54016203703703702</v>
      </c>
      <c r="G4" s="55">
        <v>1.3888888888888889E-3</v>
      </c>
      <c r="H4" s="115"/>
      <c r="I4" s="115"/>
      <c r="J4" s="114"/>
      <c r="K4" s="109">
        <f>F4-E4+G4</f>
        <v>6.0300925925925904E-2</v>
      </c>
      <c r="M4" s="113"/>
      <c r="N4" s="113"/>
      <c r="O4" s="113"/>
      <c r="P4" s="113"/>
      <c r="Q4" s="113"/>
      <c r="R4" s="113"/>
    </row>
    <row r="5" spans="1:18" s="45" customFormat="1" ht="24.75" thickTop="1" thickBot="1">
      <c r="A5" s="59">
        <f>RANK(K5,$K$3:$K$8,1)</f>
        <v>3</v>
      </c>
      <c r="B5" s="112">
        <v>62</v>
      </c>
      <c r="C5" s="111" t="str">
        <f>VLOOKUP(B5,'[2]C,K'!A:C,2,0)</f>
        <v>Albatros</v>
      </c>
      <c r="D5" s="110" t="str">
        <f>VLOOKUP(B5,'[2]C,K'!A:C,3,0)</f>
        <v>4. přístav</v>
      </c>
      <c r="E5" s="116">
        <v>0.48055555555555557</v>
      </c>
      <c r="F5" s="116">
        <v>0.54043981481481485</v>
      </c>
      <c r="G5" s="55">
        <v>6.9444444444444447E-4</v>
      </c>
      <c r="H5" s="115"/>
      <c r="I5" s="115"/>
      <c r="J5" s="114"/>
      <c r="K5" s="109">
        <f>F5-E5+G5</f>
        <v>6.0578703703703718E-2</v>
      </c>
      <c r="M5" s="113"/>
      <c r="N5" s="113"/>
      <c r="O5" s="113"/>
      <c r="P5" s="113"/>
      <c r="Q5" s="113"/>
      <c r="R5" s="113"/>
    </row>
    <row r="6" spans="1:18" s="45" customFormat="1" ht="24.75" thickTop="1" thickBot="1">
      <c r="A6" s="59">
        <f>RANK(K6,$K$3:$K$8,1)</f>
        <v>4</v>
      </c>
      <c r="B6" s="112">
        <v>65</v>
      </c>
      <c r="C6" s="111" t="str">
        <f>VLOOKUP(B6,'[2]C,K'!A:C,2,0)</f>
        <v>Bobři C</v>
      </c>
      <c r="D6" s="110" t="str">
        <f>VLOOKUP(B6,'[2]C,K'!A:C,3,0)</f>
        <v>4. přístav</v>
      </c>
      <c r="E6" s="116">
        <v>0.4826388888888889</v>
      </c>
      <c r="F6" s="116">
        <v>0.54207175925925932</v>
      </c>
      <c r="G6" s="55">
        <v>2.0833333333333333E-3</v>
      </c>
      <c r="H6" s="115"/>
      <c r="I6" s="115"/>
      <c r="J6" s="114"/>
      <c r="K6" s="109">
        <f>F6-E6+G6</f>
        <v>6.151620370370376E-2</v>
      </c>
      <c r="M6" s="113"/>
      <c r="N6" s="113"/>
      <c r="O6" s="113"/>
      <c r="P6" s="113"/>
      <c r="Q6" s="113"/>
      <c r="R6" s="113"/>
    </row>
    <row r="7" spans="1:18" s="45" customFormat="1" ht="24.75" thickTop="1" thickBot="1">
      <c r="A7" s="59">
        <f>RANK(K7,$K$3:$K$8,1)</f>
        <v>5</v>
      </c>
      <c r="B7" s="112">
        <v>66</v>
      </c>
      <c r="C7" s="111" t="str">
        <f>VLOOKUP(B7,'[2]C,K'!A:C,2,0)</f>
        <v>Plechovky</v>
      </c>
      <c r="D7" s="110" t="str">
        <f>VLOOKUP(B7,'[2]C,K'!A:C,3,0)</f>
        <v>Práčata</v>
      </c>
      <c r="E7" s="116">
        <v>0.48333333333333334</v>
      </c>
      <c r="F7" s="116">
        <v>0.54438657407407409</v>
      </c>
      <c r="G7" s="55">
        <v>2.7777777777777779E-3</v>
      </c>
      <c r="H7" s="115"/>
      <c r="I7" s="115"/>
      <c r="J7" s="114"/>
      <c r="K7" s="109">
        <f>F7-E7+G7</f>
        <v>6.3831018518518537E-2</v>
      </c>
      <c r="M7" s="113"/>
      <c r="N7" s="113"/>
      <c r="O7" s="113"/>
      <c r="P7" s="113"/>
      <c r="Q7" s="113"/>
      <c r="R7" s="113"/>
    </row>
    <row r="8" spans="1:18" ht="21.75" customHeight="1" thickTop="1">
      <c r="A8" s="59">
        <f>RANK(K8,$K$3:$K$8,1)</f>
        <v>6</v>
      </c>
      <c r="B8" s="112">
        <v>68</v>
      </c>
      <c r="C8" s="111" t="str">
        <f>VLOOKUP(B8,'[2]C,K'!A:C,2,0)</f>
        <v>Íkvé tyqe</v>
      </c>
      <c r="D8" s="110" t="str">
        <f>VLOOKUP(B8,'[2]C,K'!A:C,3,0)</f>
        <v>Lvíčata</v>
      </c>
      <c r="E8" s="55">
        <v>0.48472222222222222</v>
      </c>
      <c r="F8" s="55">
        <v>0.55877314814814816</v>
      </c>
      <c r="G8" s="55">
        <v>2.0833333333333333E-3</v>
      </c>
      <c r="H8" s="53"/>
      <c r="I8" s="53"/>
      <c r="J8" s="53"/>
      <c r="K8" s="109">
        <f>F8-E8+G8</f>
        <v>7.6134259259259277E-2</v>
      </c>
      <c r="N8" s="47"/>
      <c r="P8" s="47"/>
    </row>
    <row r="9" spans="1:18" ht="124.5">
      <c r="A9" s="108" t="s">
        <v>25</v>
      </c>
      <c r="B9" s="108"/>
      <c r="C9" s="108"/>
      <c r="D9" s="108"/>
      <c r="E9" s="108"/>
      <c r="F9" s="108"/>
      <c r="G9" s="108"/>
      <c r="H9" s="108"/>
      <c r="I9" s="108"/>
      <c r="J9" s="108"/>
      <c r="K9" s="108"/>
    </row>
    <row r="10" spans="1:18" ht="47.25" thickBot="1">
      <c r="A10" s="107" t="s">
        <v>21</v>
      </c>
      <c r="B10" s="106" t="s">
        <v>12</v>
      </c>
      <c r="C10" s="105" t="s">
        <v>20</v>
      </c>
      <c r="D10" s="105" t="s">
        <v>10</v>
      </c>
      <c r="E10" s="102" t="s">
        <v>19</v>
      </c>
      <c r="F10" s="105" t="s">
        <v>18</v>
      </c>
      <c r="G10" s="104" t="s">
        <v>17</v>
      </c>
      <c r="H10" s="103">
        <v>2</v>
      </c>
      <c r="I10" s="102">
        <v>3</v>
      </c>
      <c r="J10" s="101">
        <v>4</v>
      </c>
      <c r="K10" s="100" t="s">
        <v>16</v>
      </c>
    </row>
    <row r="11" spans="1:18" ht="24.75" thickTop="1" thickBot="1">
      <c r="A11" s="59">
        <f>RANK(K11,$K$11:$K$17,1)</f>
        <v>1</v>
      </c>
      <c r="B11" s="94">
        <v>70</v>
      </c>
      <c r="C11" s="57" t="str">
        <f>VLOOKUP(B11,'[2]C,K'!A:C,2,0)</f>
        <v>Jedna Lajna</v>
      </c>
      <c r="D11" s="57" t="str">
        <f>VLOOKUP(B11,'[2]C,K'!A:C,3,0)</f>
        <v>Práčata</v>
      </c>
      <c r="E11" s="54">
        <v>0.4861111111111111</v>
      </c>
      <c r="F11" s="54">
        <v>0.54312499999999997</v>
      </c>
      <c r="G11" s="54">
        <v>2.0833333333333333E-3</v>
      </c>
      <c r="H11" s="97"/>
      <c r="I11" s="96"/>
      <c r="J11" s="95"/>
      <c r="K11" s="51">
        <f>F11-E11+G11</f>
        <v>5.9097222222222197E-2</v>
      </c>
    </row>
    <row r="12" spans="1:18" ht="24" thickBot="1">
      <c r="A12" s="59">
        <f>RANK(K12,$K$11:$K$17,1)</f>
        <v>2</v>
      </c>
      <c r="B12" s="94">
        <v>75</v>
      </c>
      <c r="C12" s="99" t="str">
        <f>VLOOKUP(B12,'[2]C,K'!A:C,2,0)</f>
        <v>Pádluj, jinak nedostaneš večeři</v>
      </c>
      <c r="D12" s="57" t="str">
        <f>VLOOKUP(B12,'[2]C,K'!A:C,3,0)</f>
        <v>VTO Neptun</v>
      </c>
      <c r="E12" s="54">
        <v>0.48958333333333331</v>
      </c>
      <c r="F12" s="54">
        <v>0.54784722222222226</v>
      </c>
      <c r="G12" s="54">
        <v>1.3888888888888889E-3</v>
      </c>
      <c r="H12" s="97"/>
      <c r="I12" s="96"/>
      <c r="J12" s="95"/>
      <c r="K12" s="51">
        <f>F12-E12+G12</f>
        <v>5.9652777777777839E-2</v>
      </c>
    </row>
    <row r="13" spans="1:18" ht="24" thickBot="1">
      <c r="A13" s="59">
        <f>RANK(K13,$K$11:$K$17,1)</f>
        <v>3</v>
      </c>
      <c r="B13" s="94">
        <v>64</v>
      </c>
      <c r="C13" s="98" t="str">
        <f>VLOOKUP(B13,'[2]C,K'!A:C,2,0)</f>
        <v>Dudy s přezrálým acidofilním mlékem</v>
      </c>
      <c r="D13" s="57" t="str">
        <f>VLOOKUP(B13,'[2]C,K'!A:C,3,0)</f>
        <v>VTO Neptun</v>
      </c>
      <c r="E13" s="54">
        <v>0.48194444444444445</v>
      </c>
      <c r="F13" s="54">
        <v>0.54043981481481485</v>
      </c>
      <c r="G13" s="54">
        <v>1.3888888888888889E-3</v>
      </c>
      <c r="H13" s="97"/>
      <c r="I13" s="96"/>
      <c r="J13" s="95"/>
      <c r="K13" s="51">
        <f>F13-E13+G13</f>
        <v>5.9884259259259283E-2</v>
      </c>
    </row>
    <row r="14" spans="1:18" ht="24" thickBot="1">
      <c r="A14" s="59">
        <f>RANK(K14,$K$11:$K$17,1)</f>
        <v>4</v>
      </c>
      <c r="B14" s="94">
        <v>67</v>
      </c>
      <c r="C14" s="57" t="str">
        <f>VLOOKUP(B14,'[2]C,K'!A:C,2,0)</f>
        <v>Umííí</v>
      </c>
      <c r="D14" s="57" t="str">
        <f>VLOOKUP(B14,'[2]C,K'!A:C,3,0)</f>
        <v>VTO Regent</v>
      </c>
      <c r="E14" s="54">
        <v>0.48402777777777778</v>
      </c>
      <c r="F14" s="54">
        <v>0.54427083333333337</v>
      </c>
      <c r="G14" s="54">
        <v>1.3888888888888889E-3</v>
      </c>
      <c r="H14" s="97"/>
      <c r="I14" s="96"/>
      <c r="J14" s="95"/>
      <c r="K14" s="51">
        <f>F14-E14+G14</f>
        <v>6.1631944444444482E-2</v>
      </c>
    </row>
    <row r="15" spans="1:18" ht="24" thickBot="1">
      <c r="A15" s="59">
        <f>RANK(K15,$K$11:$K$17,1)</f>
        <v>5</v>
      </c>
      <c r="B15" s="94">
        <v>72</v>
      </c>
      <c r="C15" s="57" t="str">
        <f>VLOOKUP(B15,'[2]C,K'!A:C,2,0)</f>
        <v>Hemenex</v>
      </c>
      <c r="D15" s="57" t="str">
        <f>VLOOKUP(B15,'[2]C,K'!A:C,3,0)</f>
        <v>Práčata</v>
      </c>
      <c r="E15" s="54">
        <v>0.48749999999999999</v>
      </c>
      <c r="F15" s="54">
        <v>0.54820601851851858</v>
      </c>
      <c r="G15" s="54">
        <v>2.0833333333333333E-3</v>
      </c>
      <c r="H15" s="97"/>
      <c r="I15" s="96"/>
      <c r="J15" s="95"/>
      <c r="K15" s="51">
        <f>F15-E15+G15</f>
        <v>6.2789351851851929E-2</v>
      </c>
    </row>
    <row r="16" spans="1:18" ht="24" thickBot="1">
      <c r="A16" s="59">
        <f>RANK(K16,$K$11:$K$17,1)</f>
        <v>6</v>
      </c>
      <c r="B16" s="94">
        <v>74</v>
      </c>
      <c r="C16" s="57" t="str">
        <f>VLOOKUP(B16,'[2]C,K'!A:C,2,0)</f>
        <v>Kačalb</v>
      </c>
      <c r="D16" s="57" t="str">
        <f>VLOOKUP(B16,'[2]C,K'!A:C,3,0)</f>
        <v>4. přístav</v>
      </c>
      <c r="E16" s="54">
        <v>0.48888888888888887</v>
      </c>
      <c r="F16" s="54">
        <v>0.55175925925925928</v>
      </c>
      <c r="G16" s="54">
        <v>1.3888888888888889E-3</v>
      </c>
      <c r="H16" s="97"/>
      <c r="I16" s="96"/>
      <c r="J16" s="95"/>
      <c r="K16" s="51">
        <f>F16-E16+G16</f>
        <v>6.4259259259259294E-2</v>
      </c>
    </row>
    <row r="17" spans="1:15" s="41" customFormat="1" ht="21" thickBot="1">
      <c r="A17" s="59">
        <f>RANK(K17,$K$11:$K$17,1)</f>
        <v>7</v>
      </c>
      <c r="B17" s="94">
        <v>60</v>
      </c>
      <c r="C17" s="57" t="str">
        <f>VLOOKUP(B17,'[2]C,K'!A:C,2,0)</f>
        <v>Kačky C1</v>
      </c>
      <c r="D17" s="57" t="str">
        <f>VLOOKUP(B17,'[2]C,K'!A:C,3,0)</f>
        <v>4. přístav</v>
      </c>
      <c r="E17" s="54">
        <v>0.47916666666666669</v>
      </c>
      <c r="F17" s="54">
        <v>0.54481481481481475</v>
      </c>
      <c r="G17" s="54">
        <v>2.0833333333333333E-3</v>
      </c>
      <c r="H17" s="93">
        <v>6.9444444444444447E-4</v>
      </c>
      <c r="I17" s="92">
        <v>6.9444444444444447E-4</v>
      </c>
      <c r="J17" s="91">
        <v>6.9444444444444441E-3</v>
      </c>
      <c r="K17" s="51">
        <f>F17-E17+G17</f>
        <v>6.7731481481481406E-2</v>
      </c>
      <c r="M17" s="42"/>
      <c r="N17" s="42"/>
      <c r="O17" s="42"/>
    </row>
    <row r="18" spans="1:15" s="71" customFormat="1" ht="129" customHeight="1" thickBot="1">
      <c r="A18" s="70" t="s">
        <v>24</v>
      </c>
      <c r="B18" s="70"/>
      <c r="C18" s="70"/>
      <c r="D18" s="70"/>
      <c r="E18" s="70"/>
      <c r="F18" s="70"/>
      <c r="G18" s="70"/>
      <c r="H18" s="70"/>
      <c r="I18" s="70"/>
      <c r="J18" s="70"/>
      <c r="K18" s="70"/>
      <c r="O18" s="72"/>
    </row>
    <row r="19" spans="1:15" s="71" customFormat="1" ht="30" customHeight="1" thickBot="1">
      <c r="A19" s="90" t="s">
        <v>21</v>
      </c>
      <c r="B19" s="89" t="s">
        <v>12</v>
      </c>
      <c r="C19" s="88" t="s">
        <v>20</v>
      </c>
      <c r="D19" s="88" t="s">
        <v>10</v>
      </c>
      <c r="E19" s="85" t="s">
        <v>19</v>
      </c>
      <c r="F19" s="88" t="s">
        <v>23</v>
      </c>
      <c r="G19" s="87" t="s">
        <v>17</v>
      </c>
      <c r="H19" s="86">
        <v>2</v>
      </c>
      <c r="I19" s="85">
        <v>3</v>
      </c>
      <c r="J19" s="84">
        <v>4</v>
      </c>
      <c r="K19" s="83" t="s">
        <v>16</v>
      </c>
      <c r="O19" s="72"/>
    </row>
    <row r="20" spans="1:15" s="71" customFormat="1" ht="30" customHeight="1" thickTop="1">
      <c r="A20" s="79">
        <f>RANK(K20,$K$20:$K$22,1)</f>
        <v>1</v>
      </c>
      <c r="B20" s="78">
        <v>69</v>
      </c>
      <c r="C20" s="77" t="str">
        <f>VLOOKUP(B20,'[2]C,K'!A:C,2,0)</f>
        <v>Pablo</v>
      </c>
      <c r="D20" s="77" t="str">
        <f>VLOOKUP(B20,'[2]C,K'!A:C,3,0)</f>
        <v>Lvíčata</v>
      </c>
      <c r="E20" s="76">
        <v>0.48541666666666666</v>
      </c>
      <c r="F20" s="76">
        <v>0.54312499999999997</v>
      </c>
      <c r="G20" s="76">
        <v>1.3888888888888889E-3</v>
      </c>
      <c r="H20" s="82"/>
      <c r="I20" s="81"/>
      <c r="J20" s="80"/>
      <c r="K20" s="74">
        <f>F20-E20+G20</f>
        <v>5.9097222222222197E-2</v>
      </c>
      <c r="O20" s="72"/>
    </row>
    <row r="21" spans="1:15" s="71" customFormat="1" ht="30" customHeight="1">
      <c r="A21" s="79">
        <f>RANK(K21,$K$20:$K$22,1)</f>
        <v>2</v>
      </c>
      <c r="B21" s="78">
        <v>73</v>
      </c>
      <c r="C21" s="77" t="str">
        <f>VLOOKUP(B21,'[2]C,K'!A:C,2,0)</f>
        <v>Prďola 1</v>
      </c>
      <c r="D21" s="77" t="str">
        <f>VLOOKUP(B21,'[2]C,K'!A:C,3,0)</f>
        <v>Mokro a Vydry</v>
      </c>
      <c r="E21" s="76">
        <v>0.48819444444444443</v>
      </c>
      <c r="F21" s="76">
        <v>0.54762731481481486</v>
      </c>
      <c r="G21" s="76">
        <v>0</v>
      </c>
      <c r="H21" s="75"/>
      <c r="I21" s="75"/>
      <c r="J21" s="75"/>
      <c r="K21" s="74">
        <f>F21-E21+G21</f>
        <v>5.9432870370370428E-2</v>
      </c>
      <c r="O21" s="72"/>
    </row>
    <row r="22" spans="1:15" s="71" customFormat="1" ht="30" customHeight="1">
      <c r="A22" s="79">
        <f>RANK(K22,$K$20:$K$22,1)</f>
        <v>3</v>
      </c>
      <c r="B22" s="78">
        <v>71</v>
      </c>
      <c r="C22" s="77" t="str">
        <f>VLOOKUP(B22,'[2]C,K'!A:C,2,0)</f>
        <v>Prďola 2</v>
      </c>
      <c r="D22" s="77" t="str">
        <f>VLOOKUP(B22,'[2]C,K'!A:C,3,0)</f>
        <v>Mokro a Vydry</v>
      </c>
      <c r="E22" s="76">
        <v>0.48680555555555555</v>
      </c>
      <c r="F22" s="76">
        <v>0.54731481481481481</v>
      </c>
      <c r="G22" s="76">
        <v>1.3888888888888889E-3</v>
      </c>
      <c r="H22" s="75"/>
      <c r="I22" s="75"/>
      <c r="J22" s="75"/>
      <c r="K22" s="74">
        <f>F22-E22+G22</f>
        <v>6.1898148148148154E-2</v>
      </c>
      <c r="O22" s="72"/>
    </row>
    <row r="23" spans="1:15" s="71" customFormat="1" ht="30" customHeight="1">
      <c r="A23" s="73"/>
      <c r="B23" s="73"/>
      <c r="C23" s="73"/>
      <c r="D23" s="73"/>
      <c r="E23" s="73"/>
      <c r="F23" s="73"/>
      <c r="G23" s="73"/>
      <c r="H23" s="73"/>
      <c r="I23" s="73"/>
      <c r="J23" s="73"/>
      <c r="K23" s="73"/>
      <c r="O23" s="72"/>
    </row>
    <row r="24" spans="1:15" s="41" customFormat="1" ht="125.25" customHeight="1" thickBot="1">
      <c r="A24" s="70" t="s">
        <v>22</v>
      </c>
      <c r="B24" s="70"/>
      <c r="C24" s="70"/>
      <c r="D24" s="70"/>
      <c r="E24" s="70"/>
      <c r="F24" s="70"/>
      <c r="G24" s="70"/>
      <c r="H24" s="70"/>
      <c r="I24" s="70"/>
      <c r="J24" s="70"/>
      <c r="K24" s="70"/>
      <c r="M24" s="42"/>
      <c r="N24" s="42"/>
      <c r="O24" s="42"/>
    </row>
    <row r="25" spans="1:15" s="41" customFormat="1" ht="47.25" customHeight="1" thickBot="1">
      <c r="A25" s="69" t="s">
        <v>21</v>
      </c>
      <c r="B25" s="68" t="s">
        <v>12</v>
      </c>
      <c r="C25" s="67" t="s">
        <v>20</v>
      </c>
      <c r="D25" s="67" t="s">
        <v>10</v>
      </c>
      <c r="E25" s="64" t="s">
        <v>19</v>
      </c>
      <c r="F25" s="67" t="s">
        <v>18</v>
      </c>
      <c r="G25" s="66" t="s">
        <v>17</v>
      </c>
      <c r="H25" s="65">
        <v>2</v>
      </c>
      <c r="I25" s="64">
        <v>3</v>
      </c>
      <c r="J25" s="63">
        <v>4</v>
      </c>
      <c r="K25" s="62" t="s">
        <v>16</v>
      </c>
      <c r="M25" s="42"/>
      <c r="N25" s="42"/>
      <c r="O25" s="42"/>
    </row>
    <row r="26" spans="1:15" s="41" customFormat="1" ht="21.75" customHeight="1" thickTop="1">
      <c r="A26" s="59">
        <f>RANK(K26,$K$26:$K$39,1)</f>
        <v>1</v>
      </c>
      <c r="B26" s="58">
        <v>52</v>
      </c>
      <c r="C26" s="57" t="str">
        <f>VLOOKUP(B26,'[2]C,K'!A:C,2,0)</f>
        <v>Otazník</v>
      </c>
      <c r="D26" s="56" t="str">
        <f>VLOOKUP(B26,'[2]C,K'!A:C,3,0)</f>
        <v>VTO Tygři</v>
      </c>
      <c r="E26" s="54">
        <v>0.45208333333333334</v>
      </c>
      <c r="F26" s="54">
        <v>0.48744212962962963</v>
      </c>
      <c r="G26" s="54">
        <v>0</v>
      </c>
      <c r="H26" s="61"/>
      <c r="I26" s="61"/>
      <c r="J26" s="60"/>
      <c r="K26" s="51">
        <f>F26-E26+G26</f>
        <v>3.5358796296296291E-2</v>
      </c>
      <c r="M26" s="42"/>
      <c r="N26" s="42"/>
      <c r="O26" s="42"/>
    </row>
    <row r="27" spans="1:15" s="41" customFormat="1" ht="19.5" customHeight="1">
      <c r="A27" s="59">
        <f>RANK(K27,$K$26:$K$39,1)</f>
        <v>2</v>
      </c>
      <c r="B27" s="58">
        <v>46</v>
      </c>
      <c r="C27" s="57" t="str">
        <f>VLOOKUP(B27,'[2]C,K'!A:C,2,0)</f>
        <v>Mamlas</v>
      </c>
      <c r="D27" s="56" t="str">
        <f>VLOOKUP(B27,'[2]C,K'!A:C,3,0)</f>
        <v>VTO Tygři</v>
      </c>
      <c r="E27" s="54">
        <v>0.44791666666666669</v>
      </c>
      <c r="F27" s="55">
        <v>0.48333333333333334</v>
      </c>
      <c r="G27" s="54">
        <v>0</v>
      </c>
      <c r="H27" s="53">
        <v>6.9444444444444441E-3</v>
      </c>
      <c r="I27" s="53">
        <v>0</v>
      </c>
      <c r="J27" s="52">
        <v>0</v>
      </c>
      <c r="K27" s="51">
        <f>F27-E27+G27</f>
        <v>3.5416666666666652E-2</v>
      </c>
      <c r="M27" s="42"/>
      <c r="N27" s="42"/>
      <c r="O27" s="42"/>
    </row>
    <row r="28" spans="1:15" s="41" customFormat="1" ht="19.5" customHeight="1">
      <c r="A28" s="59">
        <f>RANK(K28,$K$26:$K$39,1)</f>
        <v>3</v>
      </c>
      <c r="B28" s="58">
        <v>56</v>
      </c>
      <c r="C28" s="57" t="str">
        <f>VLOOKUP(B28,'[2]C,K'!A:C,2,0)</f>
        <v>Tygr na Kari</v>
      </c>
      <c r="D28" s="56" t="str">
        <f>VLOOKUP(B28,'[2]C,K'!A:C,3,0)</f>
        <v>VTO Tygři</v>
      </c>
      <c r="E28" s="54">
        <v>0.4548611111111111</v>
      </c>
      <c r="F28" s="55">
        <v>0.49103009259259256</v>
      </c>
      <c r="G28" s="54">
        <v>6.9444444444444447E-4</v>
      </c>
      <c r="H28" s="53"/>
      <c r="I28" s="53"/>
      <c r="J28" s="52"/>
      <c r="K28" s="51">
        <f>F28-E28+G28</f>
        <v>3.6863425925925897E-2</v>
      </c>
      <c r="M28" s="42"/>
      <c r="N28" s="42"/>
      <c r="O28" s="42"/>
    </row>
    <row r="29" spans="1:15" s="41" customFormat="1" ht="19.5" customHeight="1">
      <c r="A29" s="59">
        <f>RANK(K29,$K$26:$K$39,1)</f>
        <v>4</v>
      </c>
      <c r="B29" s="58">
        <v>57</v>
      </c>
      <c r="C29" s="57" t="str">
        <f>VLOOKUP(B29,'[2]C,K'!A:C,2,0)</f>
        <v>Ještě jedna Štika</v>
      </c>
      <c r="D29" s="56" t="str">
        <f>VLOOKUP(B29,'[2]C,K'!A:C,3,0)</f>
        <v>Štiky</v>
      </c>
      <c r="E29" s="54">
        <v>0.45555555555555555</v>
      </c>
      <c r="F29" s="55">
        <v>0.4934027777777778</v>
      </c>
      <c r="G29" s="54">
        <v>0</v>
      </c>
      <c r="H29" s="53"/>
      <c r="I29" s="53"/>
      <c r="J29" s="52"/>
      <c r="K29" s="51">
        <f>F29-E29+G29</f>
        <v>3.7847222222222254E-2</v>
      </c>
      <c r="M29" s="42"/>
      <c r="N29" s="42"/>
      <c r="O29" s="42"/>
    </row>
    <row r="30" spans="1:15" s="41" customFormat="1" ht="21.75" customHeight="1">
      <c r="A30" s="59">
        <f>RANK(K30,$K$26:$K$39,1)</f>
        <v>5</v>
      </c>
      <c r="B30" s="58">
        <v>53</v>
      </c>
      <c r="C30" s="57" t="str">
        <f>VLOOKUP(B30,'[2]C,K'!A:C,2,0)</f>
        <v>Utopenej Eskymák</v>
      </c>
      <c r="D30" s="56" t="str">
        <f>VLOOKUP(B30,'[2]C,K'!A:C,3,0)</f>
        <v>VTO Tygři</v>
      </c>
      <c r="E30" s="54">
        <v>0.45277777777777778</v>
      </c>
      <c r="F30" s="55">
        <v>0.49004629629629631</v>
      </c>
      <c r="G30" s="54">
        <v>6.9444444444444447E-4</v>
      </c>
      <c r="H30" s="53"/>
      <c r="I30" s="53"/>
      <c r="J30" s="52"/>
      <c r="K30" s="51">
        <f>F30-E30+G30</f>
        <v>3.7962962962962976E-2</v>
      </c>
      <c r="M30" s="42"/>
      <c r="N30" s="42"/>
      <c r="O30" s="42"/>
    </row>
    <row r="31" spans="1:15" s="41" customFormat="1" ht="21.75" customHeight="1">
      <c r="A31" s="59">
        <f>RANK(K31,$K$26:$K$39,1)</f>
        <v>6</v>
      </c>
      <c r="B31" s="58">
        <v>47</v>
      </c>
      <c r="C31" s="57" t="str">
        <f>VLOOKUP(B31,'[2]C,K'!A:C,2,0)</f>
        <v>Orvining</v>
      </c>
      <c r="D31" s="56" t="str">
        <f>VLOOKUP(B31,'[2]C,K'!A:C,3,0)</f>
        <v>VTO Regent</v>
      </c>
      <c r="E31" s="54">
        <v>0.44861111111111113</v>
      </c>
      <c r="F31" s="55">
        <v>0.4869560185185185</v>
      </c>
      <c r="G31" s="54">
        <v>0</v>
      </c>
      <c r="H31" s="53"/>
      <c r="I31" s="53"/>
      <c r="J31" s="52"/>
      <c r="K31" s="51">
        <f>F31-E31+G31</f>
        <v>3.8344907407407369E-2</v>
      </c>
      <c r="M31" s="42"/>
      <c r="N31" s="42"/>
      <c r="O31" s="42"/>
    </row>
    <row r="32" spans="1:15" s="41" customFormat="1" ht="21.75" customHeight="1">
      <c r="A32" s="59">
        <f>RANK(K32,$K$26:$K$39,1)</f>
        <v>7</v>
      </c>
      <c r="B32" s="58">
        <v>59</v>
      </c>
      <c r="C32" s="57" t="str">
        <f>VLOOKUP(B32,'[2]C,K'!A:C,2,0)</f>
        <v>PaŠtika</v>
      </c>
      <c r="D32" s="56" t="str">
        <f>VLOOKUP(B32,'[2]C,K'!A:C,3,0)</f>
        <v>Štiky</v>
      </c>
      <c r="E32" s="54">
        <v>0.45694444444444443</v>
      </c>
      <c r="F32" s="55">
        <v>0.49467592592592591</v>
      </c>
      <c r="G32" s="54">
        <v>6.9444444444444447E-4</v>
      </c>
      <c r="H32" s="53">
        <v>6.9444444444444441E-3</v>
      </c>
      <c r="I32" s="53">
        <v>0</v>
      </c>
      <c r="J32" s="52">
        <v>0</v>
      </c>
      <c r="K32" s="51">
        <f>F32-E32+G32</f>
        <v>3.8425925925925919E-2</v>
      </c>
      <c r="M32" s="42"/>
      <c r="N32" s="42"/>
      <c r="O32" s="42"/>
    </row>
    <row r="33" spans="1:11" s="41" customFormat="1" ht="21.75" customHeight="1">
      <c r="A33" s="59">
        <f>RANK(K33,$K$26:$K$39,1)</f>
        <v>8</v>
      </c>
      <c r="B33" s="58">
        <v>58</v>
      </c>
      <c r="C33" s="57" t="str">
        <f>VLOOKUP(B33,'[2]C,K'!A:C,2,0)</f>
        <v>Další Štika</v>
      </c>
      <c r="D33" s="56" t="str">
        <f>VLOOKUP(B33,'[2]C,K'!A:C,3,0)</f>
        <v>Štiky</v>
      </c>
      <c r="E33" s="54">
        <v>0.45624999999999999</v>
      </c>
      <c r="F33" s="55">
        <v>0.49432870370370369</v>
      </c>
      <c r="G33" s="54">
        <v>6.9444444444444447E-4</v>
      </c>
      <c r="H33" s="53"/>
      <c r="I33" s="53"/>
      <c r="J33" s="52"/>
      <c r="K33" s="51">
        <f>F33-E33+G33</f>
        <v>3.877314814814814E-2</v>
      </c>
    </row>
    <row r="34" spans="1:11" s="41" customFormat="1" ht="21.75" customHeight="1">
      <c r="A34" s="59">
        <f>RANK(K34,$K$26:$K$39,1)</f>
        <v>9</v>
      </c>
      <c r="B34" s="58">
        <v>51</v>
      </c>
      <c r="C34" s="57" t="str">
        <f>VLOOKUP(B34,'[2]C,K'!A:C,2,0)</f>
        <v>Zase Štika</v>
      </c>
      <c r="D34" s="56" t="str">
        <f>VLOOKUP(B34,'[2]C,K'!A:C,3,0)</f>
        <v>Štiky</v>
      </c>
      <c r="E34" s="54">
        <v>0.4513888888888889</v>
      </c>
      <c r="F34" s="55">
        <v>0.49276620370370372</v>
      </c>
      <c r="G34" s="54">
        <v>0</v>
      </c>
      <c r="H34" s="53">
        <v>6.9444444444444441E-3</v>
      </c>
      <c r="I34" s="53">
        <v>0</v>
      </c>
      <c r="J34" s="52">
        <v>0</v>
      </c>
      <c r="K34" s="51">
        <f>F34-E34+G34</f>
        <v>4.1377314814814825E-2</v>
      </c>
    </row>
    <row r="35" spans="1:11" s="41" customFormat="1" ht="21.75" customHeight="1">
      <c r="A35" s="59">
        <f>RANK(K35,$K$26:$K$39,1)</f>
        <v>10</v>
      </c>
      <c r="B35" s="58">
        <v>48</v>
      </c>
      <c r="C35" s="57" t="str">
        <f>VLOOKUP(B35,'[2]C,K'!A:C,2,0)</f>
        <v>Iry</v>
      </c>
      <c r="D35" s="56" t="str">
        <f>VLOOKUP(B35,'[2]C,K'!A:C,3,0)</f>
        <v>Práčata</v>
      </c>
      <c r="E35" s="54">
        <v>0.44930555555555557</v>
      </c>
      <c r="F35" s="55">
        <v>0.4909722222222222</v>
      </c>
      <c r="G35" s="54">
        <v>1.3888888888888889E-3</v>
      </c>
      <c r="H35" s="53">
        <v>6.9444444444444441E-3</v>
      </c>
      <c r="I35" s="53">
        <v>0</v>
      </c>
      <c r="J35" s="52">
        <v>0</v>
      </c>
      <c r="K35" s="51">
        <f>F35-E35+G35</f>
        <v>4.3055555555555521E-2</v>
      </c>
    </row>
    <row r="36" spans="1:11" s="41" customFormat="1" ht="21.75" customHeight="1">
      <c r="A36" s="59">
        <f>RANK(K36,$K$26:$K$39,1)</f>
        <v>11</v>
      </c>
      <c r="B36" s="58">
        <v>55</v>
      </c>
      <c r="C36" s="57" t="str">
        <f>VLOOKUP(B36,'[2]C,K'!A:C,2,0)</f>
        <v>Štička</v>
      </c>
      <c r="D36" s="56" t="str">
        <f>VLOOKUP(B36,'[2]C,K'!A:C,3,0)</f>
        <v>Štiky</v>
      </c>
      <c r="E36" s="54">
        <v>0.45416666666666666</v>
      </c>
      <c r="F36" s="55">
        <v>0.50071759259259252</v>
      </c>
      <c r="G36" s="54">
        <v>1.3888888888888889E-3</v>
      </c>
      <c r="H36" s="53"/>
      <c r="I36" s="53"/>
      <c r="J36" s="52"/>
      <c r="K36" s="51">
        <f>F36-E36+G36</f>
        <v>4.7939814814814748E-2</v>
      </c>
    </row>
    <row r="37" spans="1:11" s="41" customFormat="1" ht="21.75" customHeight="1">
      <c r="A37" s="59">
        <f>RANK(K37,$K$26:$K$39,1)</f>
        <v>12</v>
      </c>
      <c r="B37" s="58">
        <v>50</v>
      </c>
      <c r="C37" s="57" t="str">
        <f>VLOOKUP(B37,'[2]C,K'!A:C,2,0)</f>
        <v>Zelí</v>
      </c>
      <c r="D37" s="56" t="str">
        <f>VLOOKUP(B37,'[2]C,K'!A:C,3,0)</f>
        <v>Práčata</v>
      </c>
      <c r="E37" s="54">
        <v>0.45069444444444445</v>
      </c>
      <c r="F37" s="55">
        <v>0.49635416666666665</v>
      </c>
      <c r="G37" s="54">
        <v>8.3333333333333332E-3</v>
      </c>
      <c r="H37" s="53">
        <v>6.9444444444444441E-3</v>
      </c>
      <c r="I37" s="53">
        <v>0</v>
      </c>
      <c r="J37" s="52">
        <v>0</v>
      </c>
      <c r="K37" s="51">
        <f>F37-E37+G37</f>
        <v>5.399305555555553E-2</v>
      </c>
    </row>
    <row r="38" spans="1:11" s="41" customFormat="1" ht="21.75" customHeight="1">
      <c r="A38" s="59">
        <f>RANK(K38,$K$26:$K$39,1)</f>
        <v>13</v>
      </c>
      <c r="B38" s="58">
        <v>49</v>
      </c>
      <c r="C38" s="57" t="str">
        <f>VLOOKUP(B38,'[2]C,K'!A:C,2,0)</f>
        <v>Šmoula</v>
      </c>
      <c r="D38" s="56" t="str">
        <f>VLOOKUP(B38,'[2]C,K'!A:C,3,0)</f>
        <v>Lvíčata</v>
      </c>
      <c r="E38" s="54">
        <v>0.45</v>
      </c>
      <c r="F38" s="55">
        <v>0.49083333333333329</v>
      </c>
      <c r="G38" s="54">
        <v>1.3888888888888888E-2</v>
      </c>
      <c r="H38" s="53">
        <v>6.9444444444444441E-3</v>
      </c>
      <c r="I38" s="53">
        <v>0</v>
      </c>
      <c r="J38" s="52">
        <v>0</v>
      </c>
      <c r="K38" s="51">
        <f>F38-E38+G38</f>
        <v>5.4722222222222165E-2</v>
      </c>
    </row>
    <row r="39" spans="1:11" s="41" customFormat="1" ht="21.75" customHeight="1">
      <c r="A39" s="59">
        <f>RANK(K39,$K$26:$K$39,1)</f>
        <v>14</v>
      </c>
      <c r="B39" s="58">
        <v>54</v>
      </c>
      <c r="C39" s="57" t="str">
        <f>VLOOKUP(B39,'[2]C,K'!A:C,2,0)</f>
        <v>Štika</v>
      </c>
      <c r="D39" s="56" t="str">
        <f>VLOOKUP(B39,'[2]C,K'!A:C,3,0)</f>
        <v>Štiky</v>
      </c>
      <c r="E39" s="54">
        <v>0.45347222222222222</v>
      </c>
      <c r="F39" s="55">
        <v>0.5074305555555555</v>
      </c>
      <c r="G39" s="54">
        <v>8.3333333333333332E-3</v>
      </c>
      <c r="H39" s="53"/>
      <c r="I39" s="53"/>
      <c r="J39" s="52"/>
      <c r="K39" s="51">
        <f>F39-E39+G39</f>
        <v>6.2291666666666606E-2</v>
      </c>
    </row>
    <row r="40" spans="1:11" s="41" customFormat="1">
      <c r="A40" s="46"/>
      <c r="B40" s="45"/>
      <c r="C40" s="44"/>
      <c r="H40" s="48"/>
      <c r="I40" s="47"/>
      <c r="K40" s="43"/>
    </row>
    <row r="41" spans="1:11" s="41" customFormat="1" ht="16.5" thickBot="1">
      <c r="A41" s="46"/>
      <c r="B41" s="45"/>
      <c r="C41" s="44"/>
      <c r="G41" s="50" t="s">
        <v>15</v>
      </c>
      <c r="H41" s="48"/>
      <c r="I41" s="47"/>
      <c r="K41" s="49">
        <v>6.9444444444444434E-2</v>
      </c>
    </row>
    <row r="42" spans="1:11" s="41" customFormat="1">
      <c r="A42" s="46"/>
      <c r="B42" s="45"/>
      <c r="C42" s="44"/>
      <c r="H42" s="48"/>
      <c r="I42" s="47"/>
      <c r="K42" s="43"/>
    </row>
    <row r="43" spans="1:11" s="41" customFormat="1">
      <c r="A43" s="46"/>
      <c r="B43" s="45"/>
      <c r="C43" s="44"/>
      <c r="H43" s="48"/>
      <c r="I43" s="47"/>
      <c r="K43" s="43"/>
    </row>
    <row r="44" spans="1:11" s="41" customFormat="1">
      <c r="A44" s="46"/>
      <c r="B44" s="45"/>
      <c r="C44" s="44"/>
      <c r="H44" s="48"/>
      <c r="I44" s="47"/>
      <c r="K44" s="43"/>
    </row>
    <row r="45" spans="1:11" s="41" customFormat="1">
      <c r="A45" s="46"/>
      <c r="B45" s="45"/>
      <c r="C45" s="44"/>
      <c r="K45" s="43"/>
    </row>
    <row r="46" spans="1:11" s="41" customFormat="1">
      <c r="A46" s="46"/>
      <c r="B46" s="45"/>
      <c r="C46" s="44"/>
      <c r="K46" s="43"/>
    </row>
    <row r="47" spans="1:11" s="41" customFormat="1">
      <c r="A47" s="46"/>
      <c r="B47" s="45"/>
      <c r="C47" s="44"/>
      <c r="K47" s="43"/>
    </row>
  </sheetData>
  <autoFilter ref="A25:R25">
    <sortState ref="A26:R39">
      <sortCondition ref="A25"/>
    </sortState>
  </autoFilter>
  <mergeCells count="4">
    <mergeCell ref="A1:K1"/>
    <mergeCell ref="A9:K9"/>
    <mergeCell ref="A24:K24"/>
    <mergeCell ref="A18:K18"/>
  </mergeCells>
  <conditionalFormatting sqref="K20:K22 K11:K17 K3:K8 K26:K39">
    <cfRule type="cellIs" dxfId="2" priority="1" stopIfTrue="1" operator="greaterThan">
      <formula>$K$41</formula>
    </cfRule>
  </conditionalFormatting>
  <printOptions horizontalCentered="1"/>
  <pageMargins left="0.35" right="0.42" top="0.1" bottom="0.46" header="7.0000000000000007E-2" footer="0.46"/>
  <pageSetup paperSize="9" scale="93" orientation="landscape" r:id="rId1"/>
  <headerFooter alignWithMargins="0"/>
  <rowBreaks count="1" manualBreakCount="1">
    <brk id="22" max="10" man="1"/>
  </rowBreaks>
  <colBreaks count="1" manualBreakCount="1">
    <brk id="11" max="27" man="1"/>
  </colBreaks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5"/>
  <sheetViews>
    <sheetView view="pageBreakPreview" zoomScale="85" zoomScaleSheetLayoutView="85" workbookViewId="0">
      <selection activeCell="E22" sqref="E22"/>
    </sheetView>
  </sheetViews>
  <sheetFormatPr defaultRowHeight="12.75"/>
  <cols>
    <col min="1" max="1" width="8" customWidth="1"/>
    <col min="2" max="2" width="7.140625" customWidth="1"/>
    <col min="3" max="3" width="70.42578125" customWidth="1"/>
    <col min="4" max="4" width="22.5703125" customWidth="1"/>
    <col min="5" max="5" width="18.7109375" customWidth="1"/>
    <col min="6" max="6" width="17" customWidth="1"/>
  </cols>
  <sheetData>
    <row r="1" spans="1:6" ht="91.5" thickBot="1">
      <c r="A1" s="204" t="s">
        <v>46</v>
      </c>
      <c r="B1" s="204"/>
      <c r="C1" s="204"/>
      <c r="D1" s="204"/>
      <c r="F1" s="203" t="s">
        <v>45</v>
      </c>
    </row>
    <row r="2" spans="1:6" ht="36.75" thickBot="1">
      <c r="A2" s="202" t="s">
        <v>21</v>
      </c>
      <c r="B2" s="201" t="s">
        <v>44</v>
      </c>
      <c r="C2" s="201" t="s">
        <v>20</v>
      </c>
      <c r="D2" s="201" t="s">
        <v>10</v>
      </c>
      <c r="E2" s="200" t="s">
        <v>41</v>
      </c>
    </row>
    <row r="3" spans="1:6" ht="21" thickTop="1">
      <c r="A3" s="194">
        <f>RANK(E3,$E$3:$E$25,1)</f>
        <v>1</v>
      </c>
      <c r="B3" s="193">
        <v>92</v>
      </c>
      <c r="C3" s="199" t="str">
        <f>VLOOKUP(B3,[2]D!A:D,2,0)</f>
        <v>Starej a starší</v>
      </c>
      <c r="D3" s="198" t="str">
        <f>VLOOKUP(B3,[2]D!A:D,3,0)</f>
        <v>VTO Neptun</v>
      </c>
      <c r="E3" s="197">
        <v>0.86249999999999993</v>
      </c>
    </row>
    <row r="4" spans="1:6" ht="20.25">
      <c r="A4" s="194">
        <f>RANK(E4,$E$3:$E$25,1)</f>
        <v>1</v>
      </c>
      <c r="B4" s="193">
        <v>95</v>
      </c>
      <c r="C4" s="192" t="str">
        <f>VLOOKUP(B4,[2]D!A:D,2,0)</f>
        <v>LIDL , Dobrá volba</v>
      </c>
      <c r="D4" s="195" t="str">
        <f>VLOOKUP(B4,[2]D!A:D,3,0)</f>
        <v>Mokro</v>
      </c>
      <c r="E4" s="190">
        <v>0.86249999999999993</v>
      </c>
    </row>
    <row r="5" spans="1:6" ht="20.25">
      <c r="A5" s="194">
        <f>RANK(E5,$E$3:$E$25,1)</f>
        <v>3</v>
      </c>
      <c r="B5" s="193">
        <v>80</v>
      </c>
      <c r="C5" s="192" t="str">
        <f>VLOOKUP(B5,[2]D!A:D,2,0)</f>
        <v>Dvojitá nula</v>
      </c>
      <c r="D5" s="191" t="str">
        <f>VLOOKUP(B5,[2]D!A:D,3,0)</f>
        <v>Starý psi+Mokro</v>
      </c>
      <c r="E5" s="190">
        <v>0.86388888888888893</v>
      </c>
    </row>
    <row r="6" spans="1:6" ht="20.25">
      <c r="A6" s="194">
        <f>RANK(E6,$E$3:$E$25,1)</f>
        <v>4</v>
      </c>
      <c r="B6" s="193">
        <v>78</v>
      </c>
      <c r="C6" s="192" t="str">
        <f>VLOOKUP(B6,[2]D!A:D,2,0)</f>
        <v>Žlutý poplach</v>
      </c>
      <c r="D6" s="196" t="str">
        <f>VLOOKUP(B6,[2]D!A:D,3,0)</f>
        <v>VTO Regent+VTO Tygři</v>
      </c>
      <c r="E6" s="190">
        <v>0.86458333333333337</v>
      </c>
    </row>
    <row r="7" spans="1:6" ht="20.25">
      <c r="A7" s="194">
        <f>RANK(E7,$E$3:$E$25,1)</f>
        <v>5</v>
      </c>
      <c r="B7" s="193">
        <v>82</v>
      </c>
      <c r="C7" s="192" t="str">
        <f>VLOOKUP(B7,[2]D!A:D,2,0)</f>
        <v>Padesát dotyků na brankách</v>
      </c>
      <c r="D7" s="195" t="str">
        <f>VLOOKUP(B7,[2]D!A:D,3,0)</f>
        <v>Práčata</v>
      </c>
      <c r="E7" s="190">
        <v>0.8652777777777777</v>
      </c>
    </row>
    <row r="8" spans="1:6" ht="20.25">
      <c r="A8" s="194">
        <f>RANK(E8,$E$3:$E$25,1)</f>
        <v>5</v>
      </c>
      <c r="B8" s="193">
        <v>83</v>
      </c>
      <c r="C8" s="192" t="str">
        <f>VLOOKUP(B8,[2]D!A:D,2,0)</f>
        <v>50 šutrů pod Sázavou</v>
      </c>
      <c r="D8" s="195" t="str">
        <f>VLOOKUP(B8,[2]D!A:D,3,0)</f>
        <v>Práčata</v>
      </c>
      <c r="E8" s="190">
        <v>0.8652777777777777</v>
      </c>
    </row>
    <row r="9" spans="1:6" ht="20.25">
      <c r="A9" s="194">
        <f>RANK(E9,$E$3:$E$25,1)</f>
        <v>7</v>
      </c>
      <c r="B9" s="193">
        <v>77</v>
      </c>
      <c r="C9" s="192" t="str">
        <f>VLOOKUP(B9,[2]D!A:D,2,0)</f>
        <v>Tak proč ne</v>
      </c>
      <c r="D9" s="195" t="str">
        <f>VLOOKUP(B9,[2]D!A:D,3,0)</f>
        <v>DDM P 2</v>
      </c>
      <c r="E9" s="190">
        <v>0.86736111111111114</v>
      </c>
    </row>
    <row r="10" spans="1:6" ht="20.25">
      <c r="A10" s="194">
        <f>RANK(E10,$E$3:$E$25,1)</f>
        <v>7</v>
      </c>
      <c r="B10" s="193">
        <v>79</v>
      </c>
      <c r="C10" s="192" t="str">
        <f>VLOOKUP(B10,[2]D!A:D,2,0)</f>
        <v>Čochtani</v>
      </c>
      <c r="D10" s="195" t="str">
        <f>VLOOKUP(B10,[2]D!A:D,3,0)</f>
        <v>Lvíčata+Tygři</v>
      </c>
      <c r="E10" s="190">
        <v>0.86736111111111114</v>
      </c>
    </row>
    <row r="11" spans="1:6" ht="20.25">
      <c r="A11" s="194">
        <f>RANK(E11,$E$3:$E$25,1)</f>
        <v>7</v>
      </c>
      <c r="B11" s="193">
        <v>93</v>
      </c>
      <c r="C11" s="192" t="str">
        <f>VLOOKUP(B11,[2]D!A:D,2,0)</f>
        <v>Límec a ortéza</v>
      </c>
      <c r="D11" s="195" t="str">
        <f>VLOOKUP(B11,[2]D!A:D,3,0)</f>
        <v>VTO Neptun</v>
      </c>
      <c r="E11" s="190">
        <v>0.86736111111111114</v>
      </c>
    </row>
    <row r="12" spans="1:6" ht="20.25">
      <c r="A12" s="194">
        <f>RANK(E12,$E$3:$E$25,1)</f>
        <v>10</v>
      </c>
      <c r="B12" s="193">
        <v>81</v>
      </c>
      <c r="C12" s="192" t="str">
        <f>VLOOKUP(B12,[2]D!A:D,2,0)</f>
        <v>Padesát kilometrů poslední</v>
      </c>
      <c r="D12" s="195" t="str">
        <f>VLOOKUP(B12,[2]D!A:D,3,0)</f>
        <v>Práčata</v>
      </c>
      <c r="E12" s="190">
        <v>0.86805555555555547</v>
      </c>
    </row>
    <row r="13" spans="1:6" ht="20.25">
      <c r="A13" s="194">
        <f>RANK(E13,$E$3:$E$25,1)</f>
        <v>10</v>
      </c>
      <c r="B13" s="193">
        <v>91</v>
      </c>
      <c r="C13" s="192" t="str">
        <f>VLOOKUP(B13,[2]D!A:D,2,0)</f>
        <v>Kaprkna</v>
      </c>
      <c r="D13" s="195" t="str">
        <f>VLOOKUP(B13,[2]D!A:D,3,0)</f>
        <v>Štiky</v>
      </c>
      <c r="E13" s="190">
        <v>0.86805555555555547</v>
      </c>
    </row>
    <row r="14" spans="1:6" ht="20.25">
      <c r="A14" s="194">
        <f>RANK(E14,$E$3:$E$25,1)</f>
        <v>10</v>
      </c>
      <c r="B14" s="193">
        <v>96</v>
      </c>
      <c r="C14" s="192" t="str">
        <f>VLOOKUP(B14,[2]D!A:D,2,0)</f>
        <v>LIDL je levný</v>
      </c>
      <c r="D14" s="195" t="str">
        <f>VLOOKUP(B14,[2]D!A:D,3,0)</f>
        <v>Mokro</v>
      </c>
      <c r="E14" s="190">
        <v>0.86805555555555547</v>
      </c>
    </row>
    <row r="15" spans="1:6" ht="20.25">
      <c r="A15" s="194">
        <f>RANK(E15,$E$3:$E$25,1)</f>
        <v>13</v>
      </c>
      <c r="B15" s="193">
        <v>88</v>
      </c>
      <c r="C15" s="192" t="str">
        <f>VLOOKUP(B15,[2]D!A:D,2,0)</f>
        <v>Aurora</v>
      </c>
      <c r="D15" s="191" t="str">
        <f>VLOOKUP(B15,[2]D!A:D,3,0)</f>
        <v>4. přístav J.Nerudy</v>
      </c>
      <c r="E15" s="190">
        <v>0.86944444444444446</v>
      </c>
    </row>
    <row r="16" spans="1:6" ht="20.25">
      <c r="A16" s="194">
        <f>RANK(E16,$E$3:$E$25,1)</f>
        <v>14</v>
      </c>
      <c r="B16" s="193">
        <v>86</v>
      </c>
      <c r="C16" s="192" t="str">
        <f>VLOOKUP(B16,[2]D!A:D,2,0)</f>
        <v>Loď Jejího Veličenstva Potopená</v>
      </c>
      <c r="D16" s="195" t="str">
        <f>VLOOKUP(B16,[2]D!A:D,3,0)</f>
        <v>Lvíčata</v>
      </c>
      <c r="E16" s="190">
        <v>0.87361111111111101</v>
      </c>
    </row>
    <row r="17" spans="1:5" ht="20.25">
      <c r="A17" s="194">
        <f>RANK(E17,$E$3:$E$25,1)</f>
        <v>14</v>
      </c>
      <c r="B17" s="193">
        <v>87</v>
      </c>
      <c r="C17" s="192" t="str">
        <f>VLOOKUP(B17,[2]D!A:D,2,0)</f>
        <v>Na talířku křupky</v>
      </c>
      <c r="D17" s="195" t="str">
        <f>VLOOKUP(B17,[2]D!A:D,3,0)</f>
        <v>Lvíčata</v>
      </c>
      <c r="E17" s="190">
        <v>0.87361111111111101</v>
      </c>
    </row>
    <row r="18" spans="1:5" ht="20.25">
      <c r="A18" s="194">
        <f>RANK(E18,$E$3:$E$25,1)</f>
        <v>16</v>
      </c>
      <c r="B18" s="193">
        <v>85</v>
      </c>
      <c r="C18" s="192" t="str">
        <f>VLOOKUP(B18,[2]D!A:D,2,0)</f>
        <v>Sourozenci Böss</v>
      </c>
      <c r="D18" s="195" t="str">
        <f>VLOOKUP(B18,[2]D!A:D,3,0)</f>
        <v>VTO Regent</v>
      </c>
      <c r="E18" s="190">
        <v>0.87708333333333333</v>
      </c>
    </row>
    <row r="19" spans="1:5" ht="20.25">
      <c r="A19" s="194">
        <f>RANK(E19,$E$3:$E$25,1)</f>
        <v>16</v>
      </c>
      <c r="B19" s="193">
        <v>89</v>
      </c>
      <c r="C19" s="192" t="str">
        <f>VLOOKUP(B19,[2]D!A:D,2,0)</f>
        <v>Růžový opičáci</v>
      </c>
      <c r="D19" s="195" t="str">
        <f>VLOOKUP(B19,[2]D!A:D,3,0)</f>
        <v>Regent</v>
      </c>
      <c r="E19" s="190">
        <v>0.87708333333333333</v>
      </c>
    </row>
    <row r="20" spans="1:5" ht="20.25">
      <c r="A20" s="194">
        <f>RANK(E20,$E$3:$E$25,1)</f>
        <v>18</v>
      </c>
      <c r="B20" s="193">
        <v>90</v>
      </c>
      <c r="C20" s="192" t="str">
        <f>VLOOKUP(B20,[2]D!A:D,2,0)</f>
        <v>Bobrboard</v>
      </c>
      <c r="D20" s="195" t="str">
        <f>VLOOKUP(B20,[2]D!A:D,3,0)</f>
        <v>Štiky</v>
      </c>
      <c r="E20" s="190">
        <v>0.87986111111111109</v>
      </c>
    </row>
    <row r="21" spans="1:5" ht="20.25">
      <c r="A21" s="194">
        <f>RANK(E21,$E$3:$E$25,1)</f>
        <v>19</v>
      </c>
      <c r="B21" s="193">
        <v>94</v>
      </c>
      <c r="C21" s="192" t="str">
        <f>VLOOKUP(B21,[2]D!A:D,2,0)</f>
        <v>Retardovaní mlži pramka nedojede</v>
      </c>
      <c r="D21" s="195" t="str">
        <f>VLOOKUP(B21,[2]D!A:D,3,0)</f>
        <v>VTO Neptun</v>
      </c>
      <c r="E21" s="190">
        <v>0.89027777777777783</v>
      </c>
    </row>
    <row r="22" spans="1:5" ht="20.25">
      <c r="A22" s="194">
        <f>RANK(E22,$E$3:$E$25,1)</f>
        <v>20</v>
      </c>
      <c r="B22" s="193">
        <v>76</v>
      </c>
      <c r="C22" s="192" t="str">
        <f>VLOOKUP(B22,[2]D!A:D,2,0)</f>
        <v>Tajemní Ninjové</v>
      </c>
      <c r="D22" s="195" t="str">
        <f>VLOOKUP(B22,[2]D!A:D,3,0)</f>
        <v>DDM P 2</v>
      </c>
      <c r="E22" s="190">
        <v>0.8930555555555556</v>
      </c>
    </row>
    <row r="23" spans="1:5" ht="20.25">
      <c r="A23" s="194">
        <f>RANK(E23,$E$3:$E$25,1)</f>
        <v>21</v>
      </c>
      <c r="B23" s="193">
        <v>98</v>
      </c>
      <c r="C23" s="192" t="str">
        <f>VLOOKUP(B23,[2]D!A:D,2,0)</f>
        <v>Rackové 2</v>
      </c>
      <c r="D23" s="191" t="str">
        <f>VLOOKUP(B23,[2]D!A:D,3,0)</f>
        <v>4.příatav J.Nerudy</v>
      </c>
      <c r="E23" s="190">
        <v>0.89374999999999993</v>
      </c>
    </row>
    <row r="24" spans="1:5" ht="20.25">
      <c r="A24" s="194">
        <f>RANK(E24,$E$3:$E$25,1)</f>
        <v>22</v>
      </c>
      <c r="B24" s="193">
        <v>84</v>
      </c>
      <c r="C24" s="192" t="str">
        <f>VLOOKUP(B24,[2]D!A:D,2,0)</f>
        <v>Časová retardace</v>
      </c>
      <c r="D24" s="195" t="str">
        <f>VLOOKUP(B24,[2]D!A:D,3,0)</f>
        <v>VTO Regent</v>
      </c>
      <c r="E24" s="190">
        <v>0.90069444444444446</v>
      </c>
    </row>
    <row r="25" spans="1:5" ht="20.25">
      <c r="A25" s="194" t="e">
        <f>RANK(E25,$E$3:$E$25,1)</f>
        <v>#N/A</v>
      </c>
      <c r="B25" s="193">
        <v>97</v>
      </c>
      <c r="C25" s="192" t="str">
        <f>VLOOKUP(B25,[2]D!A:D,2,0)</f>
        <v>Rackové 1</v>
      </c>
      <c r="D25" s="191" t="str">
        <f>VLOOKUP(B25,[2]D!A:D,3,0)</f>
        <v>4. přístav J.Nerudy</v>
      </c>
      <c r="E25" s="190"/>
    </row>
  </sheetData>
  <autoFilter ref="A2:E25">
    <sortState ref="A3:E25">
      <sortCondition ref="A2:A25"/>
    </sortState>
  </autoFilter>
  <mergeCells count="1">
    <mergeCell ref="A1:D1"/>
  </mergeCells>
  <pageMargins left="0.74803149606299213" right="0.74803149606299213" top="0.98425196850393704" bottom="0.98425196850393704" header="0.51181102362204722" footer="0.51181102362204722"/>
  <pageSetup paperSize="9" scale="69" orientation="portrait" horizontalDpi="4294967293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7</vt:i4>
      </vt:variant>
      <vt:variant>
        <vt:lpstr>Pojmenované oblasti</vt:lpstr>
      </vt:variant>
      <vt:variant>
        <vt:i4>6</vt:i4>
      </vt:variant>
    </vt:vector>
  </HeadingPairs>
  <TitlesOfParts>
    <vt:vector size="13" baseType="lpstr">
      <vt:lpstr>A_všestrannost</vt:lpstr>
      <vt:lpstr>Asjezd</vt:lpstr>
      <vt:lpstr>Akomb</vt:lpstr>
      <vt:lpstr>B_všestrannost</vt:lpstr>
      <vt:lpstr>Bkomb</vt:lpstr>
      <vt:lpstr>C+K_výsledky</vt:lpstr>
      <vt:lpstr>D_výsledek</vt:lpstr>
      <vt:lpstr>A_všestrannost!Oblast_tisku</vt:lpstr>
      <vt:lpstr>Akomb!Oblast_tisku</vt:lpstr>
      <vt:lpstr>Asjezd!Oblast_tisku</vt:lpstr>
      <vt:lpstr>B_všestrannost!Oblast_tisku</vt:lpstr>
      <vt:lpstr>Bkomb!Oblast_tisku</vt:lpstr>
      <vt:lpstr>D_výsledek!Oblast_tisku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olan</dc:creator>
  <cp:lastModifiedBy>olan</cp:lastModifiedBy>
  <dcterms:created xsi:type="dcterms:W3CDTF">2022-05-20T23:49:30Z</dcterms:created>
  <dcterms:modified xsi:type="dcterms:W3CDTF">2022-05-20T23:53:02Z</dcterms:modified>
</cp:coreProperties>
</file>