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an\Downloads\"/>
    </mc:Choice>
  </mc:AlternateContent>
  <xr:revisionPtr revIDLastSave="0" documentId="13_ncr:1_{2DEB7D73-7FC7-452F-8E4F-6920F6A22706}" xr6:coauthVersionLast="47" xr6:coauthVersionMax="47" xr10:uidLastSave="{00000000-0000-0000-0000-000000000000}"/>
  <bookViews>
    <workbookView xWindow="-108" yWindow="-108" windowWidth="23256" windowHeight="12576" tabRatio="711" firstSheet="5" activeTab="9" xr2:uid="{00000000-000D-0000-FFFF-FFFF00000000}"/>
  </bookViews>
  <sheets>
    <sheet name="A" sheetId="24" state="hidden" r:id="rId1"/>
    <sheet name="B" sheetId="34" state="hidden" r:id="rId2"/>
    <sheet name="C,K" sheetId="13" state="hidden" r:id="rId3"/>
    <sheet name="Startovní rošty" sheetId="31" state="hidden" r:id="rId4"/>
    <sheet name="C_všestrannost" sheetId="32" state="hidden" r:id="rId5"/>
    <sheet name="A_všestrannost" sheetId="26" r:id="rId6"/>
    <sheet name="Akomb" sheetId="20" r:id="rId7"/>
    <sheet name="Asjezd" sheetId="39" r:id="rId8"/>
    <sheet name="B_všestrannost" sheetId="29" r:id="rId9"/>
    <sheet name="Bkomb" sheetId="18" r:id="rId10"/>
    <sheet name="C+K_výsledky" sheetId="2" r:id="rId11"/>
    <sheet name="D" sheetId="30" r:id="rId12"/>
  </sheets>
  <definedNames>
    <definedName name="_xlnm._FilterDatabase" localSheetId="5" hidden="1">A_všestrannost!$A$2:$R$2</definedName>
    <definedName name="_xlnm._FilterDatabase" localSheetId="6" hidden="1">Akomb!$A$3:$O$3</definedName>
    <definedName name="_xlnm._FilterDatabase" localSheetId="7" hidden="1">Asjezd!$A$3:$J$3</definedName>
    <definedName name="_xlnm._FilterDatabase" localSheetId="8" hidden="1">B_všestrannost!$A$2:$R$17</definedName>
    <definedName name="_xlnm._FilterDatabase" localSheetId="9" hidden="1">Bkomb!$F$3:$N$3</definedName>
    <definedName name="_xlnm._FilterDatabase" localSheetId="2" hidden="1">'C,K'!$A$2:$H$15</definedName>
    <definedName name="_xlnm._FilterDatabase" localSheetId="10" hidden="1">'C+K_výsledky'!$A$25:$O$25</definedName>
    <definedName name="_xlnm.Print_Area" localSheetId="0">A!$A$1:$C$12</definedName>
    <definedName name="_xlnm.Print_Area" localSheetId="5">A_všestrannost!$A$1:$N$22</definedName>
    <definedName name="_xlnm.Print_Area" localSheetId="6">Akomb!$A$1:$F$23</definedName>
    <definedName name="_xlnm.Print_Area" localSheetId="7">Asjezd!$A$1:$J$23</definedName>
    <definedName name="_xlnm.Print_Area" localSheetId="1">B!$A$1:$C$12</definedName>
    <definedName name="_xlnm.Print_Area" localSheetId="8">B_všestrannost!$A$1:$N$26</definedName>
    <definedName name="_xlnm.Print_Area" localSheetId="9">Bkomb!$A$1:$S$27</definedName>
    <definedName name="_xlnm.Print_Area" localSheetId="2">'C,K'!$A$1:$H$15</definedName>
    <definedName name="_xlnm.Print_Area" localSheetId="4">C_všestrannost!$A$1:$B$16</definedName>
    <definedName name="_xlnm.Print_Area" localSheetId="10">'C+K_výsledky'!$A$1:$H$38</definedName>
    <definedName name="_xlnm.Print_Area" localSheetId="11">D!$A$1:$H$23</definedName>
    <definedName name="_xlnm.Print_Area" localSheetId="3">'Startovní rošty'!$A$44:$D$101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8" l="1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M4" i="18"/>
  <c r="D21" i="18"/>
  <c r="C21" i="18"/>
  <c r="A21" i="18"/>
  <c r="D22" i="18"/>
  <c r="C22" i="18"/>
  <c r="A22" i="18"/>
  <c r="I20" i="18"/>
  <c r="I18" i="18"/>
  <c r="I19" i="18"/>
  <c r="I27" i="18"/>
  <c r="I26" i="18"/>
  <c r="I17" i="18"/>
  <c r="I24" i="18"/>
  <c r="I22" i="18"/>
  <c r="I15" i="18"/>
  <c r="I9" i="18"/>
  <c r="I16" i="18"/>
  <c r="I10" i="18"/>
  <c r="I7" i="18"/>
  <c r="I8" i="18"/>
  <c r="I13" i="18"/>
  <c r="I25" i="18"/>
  <c r="I6" i="18"/>
  <c r="I14" i="18"/>
  <c r="I12" i="18"/>
  <c r="I5" i="18"/>
  <c r="I11" i="18"/>
  <c r="D23" i="18"/>
  <c r="C23" i="18"/>
  <c r="A23" i="18"/>
  <c r="D20" i="18"/>
  <c r="C20" i="18"/>
  <c r="A20" i="18"/>
  <c r="D19" i="18"/>
  <c r="C19" i="18"/>
  <c r="A19" i="18"/>
  <c r="D27" i="18"/>
  <c r="C27" i="18"/>
  <c r="D26" i="18"/>
  <c r="C26" i="18"/>
  <c r="D18" i="18"/>
  <c r="C18" i="18"/>
  <c r="A18" i="18"/>
  <c r="D25" i="18"/>
  <c r="C25" i="18"/>
  <c r="D17" i="18"/>
  <c r="C17" i="18"/>
  <c r="A17" i="18"/>
  <c r="D16" i="18"/>
  <c r="C16" i="18"/>
  <c r="A16" i="18"/>
  <c r="D15" i="18"/>
  <c r="C15" i="18"/>
  <c r="A15" i="18"/>
  <c r="D14" i="18"/>
  <c r="C14" i="18"/>
  <c r="A14" i="18"/>
  <c r="D13" i="18"/>
  <c r="C13" i="18"/>
  <c r="A13" i="18"/>
  <c r="D12" i="18"/>
  <c r="C12" i="18"/>
  <c r="A12" i="18"/>
  <c r="D11" i="18"/>
  <c r="C11" i="18"/>
  <c r="A11" i="18"/>
  <c r="D10" i="18"/>
  <c r="C10" i="18"/>
  <c r="A10" i="18"/>
  <c r="D24" i="18"/>
  <c r="C24" i="18"/>
  <c r="D9" i="18"/>
  <c r="C9" i="18"/>
  <c r="A9" i="18"/>
  <c r="D8" i="18"/>
  <c r="C8" i="18"/>
  <c r="A8" i="18"/>
  <c r="D7" i="18"/>
  <c r="C7" i="18"/>
  <c r="A7" i="18"/>
  <c r="D6" i="18"/>
  <c r="C6" i="18"/>
  <c r="A6" i="18"/>
  <c r="D5" i="18"/>
  <c r="C5" i="18"/>
  <c r="A5" i="18"/>
  <c r="D4" i="18"/>
  <c r="A4" i="18"/>
  <c r="I4" i="18"/>
  <c r="G22" i="30"/>
  <c r="G20" i="30"/>
  <c r="G21" i="30"/>
  <c r="G19" i="30"/>
  <c r="G18" i="30"/>
  <c r="G17" i="30"/>
  <c r="G16" i="30"/>
  <c r="G15" i="30"/>
  <c r="G14" i="30"/>
  <c r="G12" i="30"/>
  <c r="G13" i="30"/>
  <c r="G11" i="30"/>
  <c r="G10" i="30"/>
  <c r="G9" i="30"/>
  <c r="G6" i="30"/>
  <c r="G5" i="30"/>
  <c r="G4" i="30"/>
  <c r="G3" i="30"/>
  <c r="M18" i="29"/>
  <c r="M11" i="29"/>
  <c r="M5" i="29"/>
  <c r="M10" i="29"/>
  <c r="M21" i="29"/>
  <c r="M4" i="29"/>
  <c r="M8" i="29"/>
  <c r="M7" i="29"/>
  <c r="M13" i="29"/>
  <c r="M9" i="29"/>
  <c r="M3" i="29"/>
  <c r="M6" i="29"/>
  <c r="M23" i="29"/>
  <c r="M17" i="29"/>
  <c r="M12" i="29"/>
  <c r="M22" i="29"/>
  <c r="M24" i="29"/>
  <c r="M20" i="29"/>
  <c r="M15" i="29"/>
  <c r="M14" i="29"/>
  <c r="M25" i="29"/>
  <c r="M16" i="29"/>
  <c r="M19" i="29"/>
  <c r="D23" i="39"/>
  <c r="C23" i="39"/>
  <c r="D18" i="39"/>
  <c r="C18" i="39"/>
  <c r="D6" i="39"/>
  <c r="C6" i="39"/>
  <c r="F21" i="20"/>
  <c r="D21" i="20"/>
  <c r="C21" i="20"/>
  <c r="F4" i="20"/>
  <c r="D4" i="20"/>
  <c r="C4" i="20"/>
  <c r="D23" i="20"/>
  <c r="C23" i="20"/>
  <c r="F15" i="20"/>
  <c r="D15" i="20"/>
  <c r="C15" i="20"/>
  <c r="F16" i="20"/>
  <c r="D16" i="20"/>
  <c r="C16" i="20"/>
  <c r="M21" i="26"/>
  <c r="D21" i="26"/>
  <c r="C21" i="26"/>
  <c r="M9" i="26"/>
  <c r="D9" i="26"/>
  <c r="C9" i="26"/>
  <c r="M22" i="26"/>
  <c r="D22" i="26"/>
  <c r="C22" i="26"/>
  <c r="D18" i="29"/>
  <c r="C18" i="29"/>
  <c r="D11" i="29"/>
  <c r="C11" i="29"/>
  <c r="D5" i="29"/>
  <c r="C5" i="29"/>
  <c r="D10" i="29"/>
  <c r="C10" i="29"/>
  <c r="D21" i="29"/>
  <c r="C21" i="29"/>
  <c r="D4" i="29"/>
  <c r="C4" i="29"/>
  <c r="D8" i="29"/>
  <c r="C8" i="29"/>
  <c r="D7" i="29"/>
  <c r="C7" i="29"/>
  <c r="D13" i="29"/>
  <c r="C13" i="29"/>
  <c r="H38" i="2"/>
  <c r="D38" i="2"/>
  <c r="C38" i="2"/>
  <c r="H29" i="2"/>
  <c r="D29" i="2"/>
  <c r="C29" i="2"/>
  <c r="H31" i="2"/>
  <c r="D31" i="2"/>
  <c r="C31" i="2"/>
  <c r="H35" i="2"/>
  <c r="D35" i="2"/>
  <c r="C35" i="2"/>
  <c r="H28" i="2"/>
  <c r="D28" i="2"/>
  <c r="C28" i="2"/>
  <c r="H21" i="2"/>
  <c r="D21" i="2"/>
  <c r="C21" i="2"/>
  <c r="H14" i="2"/>
  <c r="D14" i="2"/>
  <c r="C14" i="2"/>
  <c r="H9" i="2"/>
  <c r="D9" i="2"/>
  <c r="C9" i="2"/>
  <c r="H11" i="2"/>
  <c r="D11" i="2"/>
  <c r="C11" i="2"/>
  <c r="H12" i="2"/>
  <c r="D12" i="2"/>
  <c r="C12" i="2"/>
  <c r="D16" i="2"/>
  <c r="C16" i="2"/>
  <c r="H10" i="2"/>
  <c r="D10" i="2"/>
  <c r="C10" i="2"/>
  <c r="H5" i="2"/>
  <c r="D5" i="2"/>
  <c r="C5" i="2"/>
  <c r="D42" i="31"/>
  <c r="C42" i="31"/>
  <c r="B42" i="31"/>
  <c r="D41" i="31"/>
  <c r="C41" i="31"/>
  <c r="B41" i="31"/>
  <c r="D40" i="31"/>
  <c r="C40" i="31"/>
  <c r="B40" i="31"/>
  <c r="D39" i="31"/>
  <c r="C39" i="31"/>
  <c r="B39" i="31"/>
  <c r="D32" i="31"/>
  <c r="C32" i="31"/>
  <c r="B32" i="31"/>
  <c r="D43" i="31"/>
  <c r="C43" i="31"/>
  <c r="B43" i="31"/>
  <c r="D38" i="31"/>
  <c r="C38" i="31"/>
  <c r="B38" i="31"/>
  <c r="D37" i="31"/>
  <c r="C37" i="31"/>
  <c r="B37" i="31"/>
  <c r="D36" i="31"/>
  <c r="C36" i="31"/>
  <c r="B36" i="31"/>
  <c r="D35" i="31"/>
  <c r="C35" i="31"/>
  <c r="B35" i="31"/>
  <c r="D34" i="31"/>
  <c r="C34" i="31"/>
  <c r="B34" i="31"/>
  <c r="D59" i="31"/>
  <c r="C59" i="31"/>
  <c r="B59" i="31"/>
  <c r="D58" i="31"/>
  <c r="C58" i="31"/>
  <c r="B58" i="31"/>
  <c r="D57" i="31"/>
  <c r="C57" i="31"/>
  <c r="B57" i="31"/>
  <c r="D56" i="31"/>
  <c r="C56" i="31"/>
  <c r="B56" i="31"/>
  <c r="D55" i="31"/>
  <c r="C55" i="31"/>
  <c r="B55" i="31"/>
  <c r="D54" i="31"/>
  <c r="C54" i="31"/>
  <c r="B54" i="31"/>
  <c r="B80" i="31"/>
  <c r="C80" i="31"/>
  <c r="B81" i="31"/>
  <c r="C81" i="31"/>
  <c r="B82" i="31"/>
  <c r="C82" i="31"/>
  <c r="B83" i="31"/>
  <c r="C83" i="31"/>
  <c r="B84" i="31"/>
  <c r="C84" i="31"/>
  <c r="B85" i="31"/>
  <c r="C85" i="31"/>
  <c r="B86" i="31"/>
  <c r="C86" i="31"/>
  <c r="B87" i="31"/>
  <c r="C87" i="31"/>
  <c r="B88" i="31"/>
  <c r="C88" i="31"/>
  <c r="C22" i="31"/>
  <c r="B22" i="31"/>
  <c r="C21" i="31"/>
  <c r="B21" i="31"/>
  <c r="C20" i="31"/>
  <c r="B20" i="31"/>
  <c r="H19" i="2"/>
  <c r="D19" i="2"/>
  <c r="D22" i="2"/>
  <c r="C19" i="2"/>
  <c r="C22" i="2"/>
  <c r="D4" i="2"/>
  <c r="D6" i="2"/>
  <c r="D3" i="2"/>
  <c r="H3" i="2"/>
  <c r="C3" i="2"/>
  <c r="C6" i="2"/>
  <c r="C4" i="18"/>
  <c r="F22" i="20"/>
  <c r="F18" i="20"/>
  <c r="F6" i="20"/>
  <c r="F5" i="20"/>
  <c r="F10" i="20"/>
  <c r="F20" i="20"/>
  <c r="F12" i="20"/>
  <c r="F13" i="20"/>
  <c r="F17" i="20"/>
  <c r="F8" i="20"/>
  <c r="F9" i="20"/>
  <c r="F7" i="20"/>
  <c r="F14" i="20"/>
  <c r="F11" i="20"/>
  <c r="F19" i="20"/>
  <c r="B29" i="31"/>
  <c r="H32" i="2"/>
  <c r="H30" i="2"/>
  <c r="H36" i="2"/>
  <c r="H37" i="2"/>
  <c r="H27" i="2"/>
  <c r="H26" i="2"/>
  <c r="H34" i="2"/>
  <c r="D27" i="2"/>
  <c r="D26" i="2"/>
  <c r="C27" i="2"/>
  <c r="C26" i="2"/>
  <c r="H20" i="2"/>
  <c r="D20" i="2"/>
  <c r="C20" i="2"/>
  <c r="D12" i="29"/>
  <c r="D19" i="29"/>
  <c r="C12" i="29"/>
  <c r="C19" i="29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D29" i="31"/>
  <c r="D30" i="31"/>
  <c r="D31" i="31"/>
  <c r="D33" i="31"/>
  <c r="C29" i="31"/>
  <c r="C30" i="31"/>
  <c r="C31" i="31"/>
  <c r="C33" i="31"/>
  <c r="B30" i="31"/>
  <c r="B31" i="31"/>
  <c r="B33" i="31"/>
  <c r="D28" i="31"/>
  <c r="C28" i="31"/>
  <c r="B28" i="31"/>
  <c r="D48" i="31"/>
  <c r="D49" i="31"/>
  <c r="D50" i="31"/>
  <c r="D51" i="31"/>
  <c r="D52" i="31"/>
  <c r="D53" i="31"/>
  <c r="C48" i="31"/>
  <c r="C49" i="31"/>
  <c r="C50" i="31"/>
  <c r="C51" i="31"/>
  <c r="C52" i="31"/>
  <c r="C53" i="31"/>
  <c r="B48" i="31"/>
  <c r="B49" i="31"/>
  <c r="B50" i="31"/>
  <c r="B51" i="31"/>
  <c r="B52" i="31"/>
  <c r="B53" i="31"/>
  <c r="C47" i="31"/>
  <c r="B47" i="3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3" i="31"/>
  <c r="B93" i="31"/>
  <c r="B65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3" i="31"/>
  <c r="D17" i="39"/>
  <c r="C17" i="39"/>
  <c r="D4" i="39"/>
  <c r="C4" i="39"/>
  <c r="D14" i="39"/>
  <c r="C14" i="39"/>
  <c r="D13" i="39"/>
  <c r="C13" i="39"/>
  <c r="D20" i="39"/>
  <c r="C20" i="39"/>
  <c r="D15" i="39"/>
  <c r="C15" i="39"/>
  <c r="D16" i="39"/>
  <c r="C16" i="39"/>
  <c r="D5" i="39"/>
  <c r="C5" i="39"/>
  <c r="D11" i="39"/>
  <c r="C11" i="39"/>
  <c r="D8" i="39"/>
  <c r="C8" i="39"/>
  <c r="D22" i="39"/>
  <c r="C22" i="39"/>
  <c r="D10" i="39"/>
  <c r="C10" i="39"/>
  <c r="D21" i="39"/>
  <c r="C21" i="39"/>
  <c r="D19" i="39"/>
  <c r="C19" i="39"/>
  <c r="D9" i="39"/>
  <c r="C9" i="39"/>
  <c r="D12" i="39"/>
  <c r="C12" i="39"/>
  <c r="D7" i="39"/>
  <c r="C7" i="39"/>
  <c r="C20" i="26"/>
  <c r="C6" i="29"/>
  <c r="C9" i="20"/>
  <c r="D9" i="20"/>
  <c r="C11" i="20"/>
  <c r="D11" i="20"/>
  <c r="C18" i="20"/>
  <c r="D18" i="20"/>
  <c r="C34" i="2"/>
  <c r="D34" i="2"/>
  <c r="C37" i="2"/>
  <c r="D37" i="2"/>
  <c r="C33" i="2"/>
  <c r="D33" i="2"/>
  <c r="H33" i="2"/>
  <c r="C32" i="2"/>
  <c r="D32" i="2"/>
  <c r="H4" i="2"/>
  <c r="C4" i="2"/>
  <c r="M18" i="26"/>
  <c r="M8" i="26"/>
  <c r="M5" i="26"/>
  <c r="M6" i="26"/>
  <c r="M20" i="26"/>
  <c r="M7" i="26"/>
  <c r="M13" i="26"/>
  <c r="C5" i="26"/>
  <c r="D5" i="26"/>
  <c r="C6" i="26"/>
  <c r="D6" i="26"/>
  <c r="D20" i="26"/>
  <c r="C7" i="26"/>
  <c r="D7" i="26"/>
  <c r="C13" i="26"/>
  <c r="D13" i="26"/>
  <c r="C18" i="26"/>
  <c r="D18" i="26"/>
  <c r="C17" i="20"/>
  <c r="C19" i="20"/>
  <c r="C6" i="20"/>
  <c r="C12" i="20"/>
  <c r="C20" i="20"/>
  <c r="C14" i="20"/>
  <c r="C7" i="20"/>
  <c r="C8" i="20"/>
  <c r="C5" i="20"/>
  <c r="C13" i="20"/>
  <c r="C10" i="20"/>
  <c r="H15" i="2"/>
  <c r="D15" i="2"/>
  <c r="C15" i="2"/>
  <c r="M11" i="26"/>
  <c r="M16" i="26"/>
  <c r="M12" i="26"/>
  <c r="M17" i="26"/>
  <c r="M15" i="26"/>
  <c r="M19" i="26"/>
  <c r="M10" i="26"/>
  <c r="M3" i="26"/>
  <c r="M4" i="26"/>
  <c r="C11" i="26"/>
  <c r="D11" i="26"/>
  <c r="C16" i="26"/>
  <c r="D16" i="26"/>
  <c r="C12" i="26"/>
  <c r="D12" i="26"/>
  <c r="C17" i="26"/>
  <c r="D17" i="26"/>
  <c r="C15" i="26"/>
  <c r="D15" i="26"/>
  <c r="C19" i="26"/>
  <c r="D19" i="26"/>
  <c r="C10" i="26"/>
  <c r="D10" i="26"/>
  <c r="C8" i="26"/>
  <c r="D8" i="26"/>
  <c r="C3" i="26"/>
  <c r="D3" i="26"/>
  <c r="C4" i="26"/>
  <c r="D4" i="26"/>
  <c r="D14" i="20"/>
  <c r="D7" i="20"/>
  <c r="D8" i="20"/>
  <c r="D10" i="20"/>
  <c r="D13" i="20"/>
  <c r="D5" i="20"/>
  <c r="C24" i="29"/>
  <c r="D24" i="29"/>
  <c r="C23" i="29"/>
  <c r="D23" i="29"/>
  <c r="C22" i="29"/>
  <c r="D22" i="29"/>
  <c r="C30" i="2"/>
  <c r="D30" i="2"/>
  <c r="D101" i="31"/>
  <c r="D100" i="31"/>
  <c r="D99" i="31"/>
  <c r="D98" i="31"/>
  <c r="D97" i="31"/>
  <c r="D96" i="31"/>
  <c r="D95" i="31"/>
  <c r="D94" i="31"/>
  <c r="D93" i="31"/>
  <c r="C101" i="31"/>
  <c r="B101" i="31"/>
  <c r="C100" i="31"/>
  <c r="B100" i="31"/>
  <c r="C99" i="31"/>
  <c r="B99" i="31"/>
  <c r="C98" i="31"/>
  <c r="B98" i="31"/>
  <c r="C97" i="31"/>
  <c r="B97" i="31"/>
  <c r="C96" i="31"/>
  <c r="B96" i="31"/>
  <c r="C95" i="31"/>
  <c r="B95" i="31"/>
  <c r="C94" i="31"/>
  <c r="B94" i="31"/>
  <c r="C93" i="31"/>
  <c r="M14" i="26"/>
  <c r="D14" i="26"/>
  <c r="C14" i="26"/>
  <c r="D25" i="29"/>
  <c r="C25" i="29"/>
  <c r="M26" i="29"/>
  <c r="H13" i="2"/>
  <c r="D13" i="2"/>
  <c r="C13" i="2"/>
  <c r="E1" i="24"/>
  <c r="O1" i="26" s="1"/>
  <c r="E1" i="34"/>
  <c r="O1" i="29" s="1"/>
  <c r="D20" i="29"/>
  <c r="D9" i="29"/>
  <c r="D6" i="29"/>
  <c r="D17" i="29"/>
  <c r="D26" i="29"/>
  <c r="D16" i="29"/>
  <c r="D14" i="29"/>
  <c r="D3" i="29"/>
  <c r="D15" i="29"/>
  <c r="C20" i="29"/>
  <c r="C9" i="29"/>
  <c r="C17" i="29"/>
  <c r="C26" i="29"/>
  <c r="C16" i="29"/>
  <c r="C14" i="29"/>
  <c r="C3" i="29"/>
  <c r="C15" i="29"/>
  <c r="D20" i="20"/>
  <c r="D6" i="20"/>
  <c r="D22" i="20"/>
  <c r="D17" i="20"/>
  <c r="D19" i="20"/>
  <c r="D12" i="20"/>
  <c r="C22" i="20"/>
  <c r="D36" i="2"/>
  <c r="C36" i="2"/>
  <c r="D47" i="31"/>
  <c r="H23" i="18" l="1"/>
  <c r="I23" i="18"/>
  <c r="H21" i="18"/>
  <c r="I21" i="18"/>
  <c r="H4" i="18"/>
  <c r="H20" i="18"/>
  <c r="H11" i="18"/>
  <c r="H5" i="18"/>
  <c r="H12" i="18"/>
  <c r="H14" i="18"/>
  <c r="H6" i="18"/>
  <c r="H25" i="18"/>
  <c r="H13" i="18"/>
  <c r="H8" i="18"/>
  <c r="H7" i="18"/>
  <c r="H10" i="18"/>
  <c r="H16" i="18"/>
  <c r="H9" i="18"/>
  <c r="H15" i="18"/>
  <c r="H22" i="18"/>
  <c r="H24" i="18"/>
  <c r="H17" i="18"/>
  <c r="H26" i="18"/>
  <c r="H27" i="18"/>
  <c r="H19" i="18"/>
  <c r="H18" i="18"/>
  <c r="A19" i="20"/>
  <c r="A6" i="29"/>
  <c r="A14" i="29"/>
  <c r="A4" i="29"/>
  <c r="A16" i="29"/>
  <c r="A9" i="29"/>
  <c r="A24" i="29"/>
  <c r="A8" i="29"/>
  <c r="A5" i="29"/>
  <c r="A10" i="29"/>
  <c r="A11" i="29"/>
  <c r="A20" i="29"/>
  <c r="A23" i="29"/>
  <c r="A13" i="29"/>
  <c r="A3" i="29"/>
  <c r="A17" i="29"/>
  <c r="A25" i="29"/>
  <c r="A21" i="29"/>
  <c r="A18" i="29"/>
  <c r="A26" i="29"/>
  <c r="A22" i="29"/>
  <c r="A7" i="29"/>
  <c r="A19" i="29"/>
  <c r="A15" i="29"/>
  <c r="A12" i="29"/>
  <c r="P19" i="29"/>
  <c r="P26" i="29"/>
  <c r="Q26" i="29" s="1"/>
  <c r="P15" i="29"/>
  <c r="Q15" i="29" s="1"/>
  <c r="P12" i="29"/>
  <c r="Q12" i="29" s="1"/>
  <c r="P3" i="29"/>
  <c r="P8" i="29"/>
  <c r="Q8" i="29" s="1"/>
  <c r="P5" i="29"/>
  <c r="Q5" i="29" s="1"/>
  <c r="P16" i="29"/>
  <c r="P20" i="29"/>
  <c r="Q20" i="29" s="1"/>
  <c r="P17" i="29"/>
  <c r="Q17" i="29" s="1"/>
  <c r="P9" i="29"/>
  <c r="Q9" i="29" s="1"/>
  <c r="P4" i="29"/>
  <c r="Q4" i="29" s="1"/>
  <c r="P11" i="29"/>
  <c r="P25" i="29"/>
  <c r="Q25" i="29" s="1"/>
  <c r="P24" i="29"/>
  <c r="P23" i="29"/>
  <c r="Q23" i="29" s="1"/>
  <c r="P13" i="29"/>
  <c r="P21" i="29"/>
  <c r="Q21" i="29" s="1"/>
  <c r="P14" i="29"/>
  <c r="Q14" i="29" s="1"/>
  <c r="P22" i="29"/>
  <c r="Q22" i="29" s="1"/>
  <c r="P6" i="29"/>
  <c r="Q6" i="29" s="1"/>
  <c r="P7" i="29"/>
  <c r="Q7" i="29" s="1"/>
  <c r="P10" i="29"/>
  <c r="P18" i="29"/>
  <c r="Q18" i="29" s="1"/>
  <c r="A9" i="20"/>
  <c r="A4" i="20"/>
  <c r="A8" i="20"/>
  <c r="A20" i="20"/>
  <c r="A18" i="20"/>
  <c r="A6" i="20"/>
  <c r="A14" i="20"/>
  <c r="A17" i="20"/>
  <c r="A10" i="20"/>
  <c r="A22" i="20"/>
  <c r="A15" i="20"/>
  <c r="A12" i="20"/>
  <c r="A7" i="20"/>
  <c r="A5" i="20"/>
  <c r="A16" i="20"/>
  <c r="A21" i="20"/>
  <c r="A13" i="20"/>
  <c r="A21" i="26"/>
  <c r="A13" i="26"/>
  <c r="A15" i="26"/>
  <c r="A16" i="26"/>
  <c r="A8" i="26"/>
  <c r="A10" i="26"/>
  <c r="A3" i="26"/>
  <c r="A17" i="26"/>
  <c r="A19" i="26"/>
  <c r="A12" i="26"/>
  <c r="A22" i="26"/>
  <c r="A6" i="26"/>
  <c r="A14" i="26"/>
  <c r="A7" i="26"/>
  <c r="A11" i="26"/>
  <c r="A9" i="26"/>
  <c r="A20" i="26"/>
  <c r="A4" i="26"/>
  <c r="A5" i="26"/>
  <c r="A18" i="26"/>
  <c r="P11" i="26"/>
  <c r="Q11" i="26" s="1"/>
  <c r="R11" i="26" s="1"/>
  <c r="P6" i="26"/>
  <c r="Q6" i="26" s="1"/>
  <c r="R6" i="26" s="1"/>
  <c r="P19" i="26"/>
  <c r="Q19" i="26" s="1"/>
  <c r="R19" i="26" s="1"/>
  <c r="P8" i="26"/>
  <c r="Q8" i="26" s="1"/>
  <c r="R8" i="26" s="1"/>
  <c r="P18" i="26"/>
  <c r="Q18" i="26" s="1"/>
  <c r="P9" i="26"/>
  <c r="Q9" i="26" s="1"/>
  <c r="R9" i="26" s="1"/>
  <c r="P13" i="26"/>
  <c r="Q13" i="26" s="1"/>
  <c r="R13" i="26" s="1"/>
  <c r="P20" i="26"/>
  <c r="Q20" i="26" s="1"/>
  <c r="R20" i="26" s="1"/>
  <c r="P14" i="26"/>
  <c r="Q14" i="26" s="1"/>
  <c r="R14" i="26" s="1"/>
  <c r="P12" i="26"/>
  <c r="Q12" i="26" s="1"/>
  <c r="R12" i="26" s="1"/>
  <c r="P10" i="26"/>
  <c r="Q10" i="26" s="1"/>
  <c r="R10" i="26" s="1"/>
  <c r="P21" i="26"/>
  <c r="Q21" i="26" s="1"/>
  <c r="R21" i="26" s="1"/>
  <c r="P3" i="26"/>
  <c r="Q3" i="26" s="1"/>
  <c r="R3" i="26" s="1"/>
  <c r="P15" i="26"/>
  <c r="Q15" i="26" s="1"/>
  <c r="R15" i="26" s="1"/>
  <c r="P4" i="26"/>
  <c r="Q4" i="26" s="1"/>
  <c r="R4" i="26" s="1"/>
  <c r="P7" i="26"/>
  <c r="Q7" i="26" s="1"/>
  <c r="R7" i="26" s="1"/>
  <c r="P22" i="26"/>
  <c r="Q22" i="26" s="1"/>
  <c r="R22" i="26" s="1"/>
  <c r="P17" i="26"/>
  <c r="Q17" i="26" s="1"/>
  <c r="R17" i="26" s="1"/>
  <c r="P16" i="26"/>
  <c r="Q16" i="26" s="1"/>
  <c r="R16" i="26" s="1"/>
  <c r="P5" i="26"/>
  <c r="Q5" i="26" s="1"/>
  <c r="R5" i="26" s="1"/>
  <c r="A21" i="2"/>
  <c r="A29" i="2"/>
  <c r="A28" i="2"/>
  <c r="A38" i="2"/>
  <c r="A31" i="2"/>
  <c r="A35" i="2"/>
  <c r="A5" i="2"/>
  <c r="A20" i="2"/>
  <c r="A11" i="2"/>
  <c r="A13" i="2"/>
  <c r="A10" i="2"/>
  <c r="A9" i="2"/>
  <c r="A14" i="2"/>
  <c r="A12" i="2"/>
  <c r="A4" i="2"/>
  <c r="A33" i="2"/>
  <c r="A3" i="2"/>
  <c r="A19" i="2"/>
  <c r="A11" i="20"/>
  <c r="Q19" i="29"/>
  <c r="R19" i="29" s="1"/>
  <c r="A34" i="2"/>
  <c r="A27" i="2"/>
  <c r="A26" i="2"/>
  <c r="A30" i="2"/>
  <c r="A36" i="2"/>
  <c r="A37" i="2"/>
  <c r="A32" i="2"/>
  <c r="A15" i="2"/>
  <c r="N6" i="18" l="1"/>
  <c r="N15" i="18"/>
  <c r="N21" i="18"/>
  <c r="N8" i="18"/>
  <c r="N5" i="18"/>
  <c r="N14" i="18"/>
  <c r="N27" i="18"/>
  <c r="N24" i="18"/>
  <c r="N22" i="18"/>
  <c r="R18" i="29"/>
  <c r="N18" i="29" s="1"/>
  <c r="J10" i="18" s="1"/>
  <c r="K10" i="18" s="1"/>
  <c r="N10" i="18" s="1"/>
  <c r="R14" i="29"/>
  <c r="N14" i="29" s="1"/>
  <c r="J8" i="18" s="1"/>
  <c r="K8" i="18" s="1"/>
  <c r="R23" i="29"/>
  <c r="R4" i="29"/>
  <c r="N4" i="29" s="1"/>
  <c r="J22" i="18" s="1"/>
  <c r="K22" i="18" s="1"/>
  <c r="R12" i="29"/>
  <c r="N12" i="29" s="1"/>
  <c r="J5" i="18" s="1"/>
  <c r="K5" i="18" s="1"/>
  <c r="R20" i="29"/>
  <c r="N20" i="29" s="1"/>
  <c r="J19" i="18" s="1"/>
  <c r="K19" i="18" s="1"/>
  <c r="N19" i="18" s="1"/>
  <c r="R7" i="29"/>
  <c r="N7" i="29" s="1"/>
  <c r="J14" i="18" s="1"/>
  <c r="K14" i="18" s="1"/>
  <c r="R9" i="29"/>
  <c r="N9" i="29" s="1"/>
  <c r="J25" i="18" s="1"/>
  <c r="K25" i="18" s="1"/>
  <c r="N25" i="18" s="1"/>
  <c r="R5" i="29"/>
  <c r="N5" i="29" s="1"/>
  <c r="J11" i="18" s="1"/>
  <c r="K11" i="18" s="1"/>
  <c r="N11" i="18" s="1"/>
  <c r="R15" i="29"/>
  <c r="N15" i="29" s="1"/>
  <c r="J17" i="18" s="1"/>
  <c r="K17" i="18" s="1"/>
  <c r="N17" i="18" s="1"/>
  <c r="R22" i="29"/>
  <c r="N22" i="29" s="1"/>
  <c r="J23" i="18" s="1"/>
  <c r="K23" i="18" s="1"/>
  <c r="N23" i="18" s="1"/>
  <c r="Q13" i="29"/>
  <c r="Q3" i="29"/>
  <c r="R3" i="29" s="1"/>
  <c r="N3" i="29" s="1"/>
  <c r="Q24" i="29"/>
  <c r="R24" i="29" s="1"/>
  <c r="N24" i="29" s="1"/>
  <c r="J15" i="18" s="1"/>
  <c r="K15" i="18" s="1"/>
  <c r="Q11" i="29"/>
  <c r="Q10" i="29"/>
  <c r="R10" i="29" s="1"/>
  <c r="N10" i="29" s="1"/>
  <c r="J6" i="18" s="1"/>
  <c r="K6" i="18" s="1"/>
  <c r="R6" i="29"/>
  <c r="N6" i="29" s="1"/>
  <c r="J12" i="18" s="1"/>
  <c r="K12" i="18" s="1"/>
  <c r="N12" i="18" s="1"/>
  <c r="R21" i="29"/>
  <c r="N21" i="29" s="1"/>
  <c r="J27" i="18" s="1"/>
  <c r="K27" i="18" s="1"/>
  <c r="R25" i="29"/>
  <c r="N25" i="29" s="1"/>
  <c r="J18" i="18" s="1"/>
  <c r="K18" i="18" s="1"/>
  <c r="N18" i="18" s="1"/>
  <c r="R17" i="29"/>
  <c r="N17" i="29" s="1"/>
  <c r="J7" i="18" s="1"/>
  <c r="K7" i="18" s="1"/>
  <c r="N7" i="18" s="1"/>
  <c r="R8" i="29"/>
  <c r="N8" i="29" s="1"/>
  <c r="J16" i="18" s="1"/>
  <c r="K16" i="18" s="1"/>
  <c r="N16" i="18" s="1"/>
  <c r="R18" i="26"/>
  <c r="N21" i="26"/>
  <c r="N9" i="26"/>
  <c r="N22" i="26"/>
  <c r="E23" i="39" s="1"/>
  <c r="F23" i="39" s="1"/>
  <c r="J23" i="39" s="1"/>
  <c r="R26" i="29"/>
  <c r="N26" i="29" s="1"/>
  <c r="J21" i="18" s="1"/>
  <c r="K21" i="18" s="1"/>
  <c r="N23" i="29"/>
  <c r="J24" i="18" s="1"/>
  <c r="K24" i="18" s="1"/>
  <c r="Q16" i="29"/>
  <c r="R16" i="29" s="1"/>
  <c r="N19" i="29"/>
  <c r="J20" i="18" s="1"/>
  <c r="K20" i="18" s="1"/>
  <c r="N20" i="18" s="1"/>
  <c r="N14" i="26"/>
  <c r="N7" i="26"/>
  <c r="N8" i="26"/>
  <c r="R13" i="29" l="1"/>
  <c r="N13" i="29" s="1"/>
  <c r="J9" i="18" s="1"/>
  <c r="K9" i="18" s="1"/>
  <c r="N9" i="18" s="1"/>
  <c r="R11" i="29"/>
  <c r="N11" i="29" s="1"/>
  <c r="J13" i="18" s="1"/>
  <c r="K13" i="18" s="1"/>
  <c r="N13" i="18" s="1"/>
  <c r="N16" i="29"/>
  <c r="J26" i="18" s="1"/>
  <c r="K26" i="18" s="1"/>
  <c r="N26" i="18" s="1"/>
  <c r="N15" i="26"/>
  <c r="N4" i="26"/>
  <c r="N6" i="26"/>
  <c r="E20" i="39"/>
  <c r="F20" i="39" s="1"/>
  <c r="J20" i="39" s="1"/>
  <c r="E19" i="39"/>
  <c r="F19" i="39" s="1"/>
  <c r="J19" i="39" s="1"/>
  <c r="E21" i="39"/>
  <c r="F21" i="39" s="1"/>
  <c r="J21" i="39" s="1"/>
  <c r="E13" i="39"/>
  <c r="F13" i="39" s="1"/>
  <c r="J13" i="39" s="1"/>
  <c r="E5" i="39"/>
  <c r="F5" i="39" s="1"/>
  <c r="J5" i="39" s="1"/>
  <c r="N10" i="26"/>
  <c r="E18" i="39" s="1"/>
  <c r="F18" i="39" s="1"/>
  <c r="J18" i="39" s="1"/>
  <c r="N17" i="26"/>
  <c r="N19" i="26"/>
  <c r="E7" i="39" s="1"/>
  <c r="F7" i="39" s="1"/>
  <c r="J7" i="39" s="1"/>
  <c r="N13" i="26"/>
  <c r="N5" i="26"/>
  <c r="N18" i="26"/>
  <c r="E6" i="39" s="1"/>
  <c r="F6" i="39" s="1"/>
  <c r="J6" i="39" s="1"/>
  <c r="N20" i="26"/>
  <c r="N11" i="26"/>
  <c r="N12" i="26"/>
  <c r="N3" i="26"/>
  <c r="N16" i="26"/>
  <c r="E16" i="39" l="1"/>
  <c r="F16" i="39" s="1"/>
  <c r="J16" i="39" s="1"/>
  <c r="J4" i="18"/>
  <c r="K4" i="18" s="1"/>
  <c r="E9" i="39"/>
  <c r="F9" i="39" s="1"/>
  <c r="J9" i="39" s="1"/>
  <c r="E12" i="39"/>
  <c r="F12" i="39" s="1"/>
  <c r="J12" i="39" s="1"/>
  <c r="E15" i="39"/>
  <c r="F15" i="39" s="1"/>
  <c r="J15" i="39" s="1"/>
  <c r="E14" i="39"/>
  <c r="F14" i="39" s="1"/>
  <c r="J14" i="39" s="1"/>
  <c r="E11" i="39"/>
  <c r="F11" i="39" s="1"/>
  <c r="J11" i="39" s="1"/>
  <c r="E8" i="39"/>
  <c r="F8" i="39" s="1"/>
  <c r="J8" i="39" s="1"/>
  <c r="E4" i="39"/>
  <c r="F4" i="39" s="1"/>
  <c r="J4" i="39" s="1"/>
  <c r="E10" i="39"/>
  <c r="F10" i="39" s="1"/>
  <c r="J10" i="39" s="1"/>
  <c r="E22" i="39"/>
  <c r="F22" i="39" s="1"/>
  <c r="J22" i="39" s="1"/>
  <c r="E17" i="39"/>
  <c r="F17" i="39" s="1"/>
  <c r="J17" i="39" s="1"/>
  <c r="A18" i="39" l="1"/>
  <c r="A6" i="39"/>
  <c r="A23" i="39"/>
  <c r="A17" i="39"/>
  <c r="A21" i="39"/>
  <c r="A12" i="39"/>
  <c r="A14" i="39"/>
  <c r="A11" i="39"/>
  <c r="A16" i="39"/>
  <c r="A20" i="39"/>
  <c r="A19" i="39"/>
  <c r="A9" i="39"/>
  <c r="A7" i="39"/>
  <c r="A5" i="39"/>
  <c r="A22" i="39"/>
  <c r="A8" i="39"/>
  <c r="A13" i="39"/>
  <c r="A15" i="39"/>
  <c r="A4" i="39"/>
  <c r="A10" i="39"/>
  <c r="N4" i="18"/>
  <c r="F19" i="18" s="1"/>
  <c r="F11" i="18" l="1"/>
  <c r="F15" i="18"/>
  <c r="F23" i="18"/>
  <c r="F4" i="18"/>
  <c r="F5" i="18"/>
  <c r="F14" i="18"/>
  <c r="F6" i="18"/>
  <c r="F9" i="18"/>
  <c r="F20" i="18"/>
  <c r="F26" i="18"/>
  <c r="F8" i="18"/>
  <c r="F18" i="18"/>
  <c r="F13" i="18"/>
  <c r="F22" i="18"/>
  <c r="F24" i="18"/>
  <c r="F10" i="18"/>
  <c r="F21" i="18"/>
  <c r="F16" i="18"/>
  <c r="F12" i="18"/>
  <c r="F17" i="18"/>
  <c r="F27" i="18"/>
  <c r="F7" i="18"/>
  <c r="F2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vložit datum narození podle propozic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vložit datum narození podle propozic</t>
        </r>
      </text>
    </comment>
    <comment ref="H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Petr Č</t>
        </r>
        <r>
          <rPr>
            <b/>
            <sz val="16"/>
            <color indexed="81"/>
            <rFont val="Tahoma"/>
            <family val="2"/>
            <charset val="238"/>
          </rPr>
          <t>uda:</t>
        </r>
        <r>
          <rPr>
            <sz val="16"/>
            <color indexed="81"/>
            <rFont val="Tahoma"/>
            <family val="2"/>
            <charset val="238"/>
          </rPr>
          <t xml:space="preserve">
vložit datum narození podle propozic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Vladimir Kosek</author>
  </authors>
  <commentList>
    <comment ref="H3" authorId="0" shapeId="0" xr:uid="{9B0C0568-B57A-4653-8BE4-7A207F1FE751}">
      <text>
        <r>
          <rPr>
            <b/>
            <sz val="9"/>
            <color indexed="81"/>
            <rFont val="Tahoma"/>
            <charset val="1"/>
          </rPr>
          <t>Vladimir Kosek: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A2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 xml:space="preserve">A3 : </t>
        </r>
        <r>
          <rPr>
            <sz val="20"/>
            <color indexed="81"/>
            <rFont val="Tahoma"/>
            <family val="2"/>
            <charset val="238"/>
          </rPr>
          <t xml:space="preserve">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$M$19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O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ručně zapsat počet startujících posádek</t>
        </r>
      </text>
    </comment>
    <comment ref="A2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$M$17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sharedStrings.xml><?xml version="1.0" encoding="utf-8"?>
<sst xmlns="http://schemas.openxmlformats.org/spreadsheetml/2006/main" count="444" uniqueCount="185">
  <si>
    <t>čas cíl</t>
  </si>
  <si>
    <t>Název posádky</t>
  </si>
  <si>
    <t>Vysílá</t>
  </si>
  <si>
    <t>Startovní číslo</t>
  </si>
  <si>
    <t>C2mix</t>
  </si>
  <si>
    <t>Jméno</t>
  </si>
  <si>
    <t>K1M</t>
  </si>
  <si>
    <t>Vedoucí</t>
  </si>
  <si>
    <t>Instruktor</t>
  </si>
  <si>
    <t>C2</t>
  </si>
  <si>
    <t>Kategorie</t>
  </si>
  <si>
    <t>Body celkem</t>
  </si>
  <si>
    <t>Pořadí</t>
  </si>
  <si>
    <t>A - všestrannost</t>
  </si>
  <si>
    <t>Jméno posádky</t>
  </si>
  <si>
    <t>Handicap</t>
  </si>
  <si>
    <t>Celkový
čas</t>
  </si>
  <si>
    <t>Čas start</t>
  </si>
  <si>
    <t>Čas cíl</t>
  </si>
  <si>
    <t>Čas dojezdu</t>
  </si>
  <si>
    <t xml:space="preserve">Sázavský medvěd </t>
  </si>
  <si>
    <t>A-sjezd</t>
  </si>
  <si>
    <t>Celkový čas</t>
  </si>
  <si>
    <t>B-sjezd</t>
  </si>
  <si>
    <t>Sázavské pádlo</t>
  </si>
  <si>
    <t>K1</t>
  </si>
  <si>
    <t>Startovní rošt A</t>
  </si>
  <si>
    <t>Startovní rošt B</t>
  </si>
  <si>
    <t>Trestný čas</t>
  </si>
  <si>
    <t>C - všestrannost</t>
  </si>
  <si>
    <t>Datum narození</t>
  </si>
  <si>
    <t>C+K - registrace</t>
  </si>
  <si>
    <t>čas startu</t>
  </si>
  <si>
    <t>B - všestrannost</t>
  </si>
  <si>
    <t>B - registrace</t>
  </si>
  <si>
    <t>A - registrace</t>
  </si>
  <si>
    <t>Počet:</t>
  </si>
  <si>
    <t>C2,C2mix,K1</t>
  </si>
  <si>
    <t>Číslo</t>
  </si>
  <si>
    <t>Konečné pořadí</t>
  </si>
  <si>
    <t>Projeli branky</t>
  </si>
  <si>
    <t>Ano</t>
  </si>
  <si>
    <t>Startovní rošt C2, C2 mix, K</t>
  </si>
  <si>
    <t>pořadí</t>
  </si>
  <si>
    <t>hendikep</t>
  </si>
  <si>
    <t>Brankoviště</t>
  </si>
  <si>
    <t xml:space="preserve"> Čas v cíli</t>
  </si>
  <si>
    <t>časový limit</t>
  </si>
  <si>
    <t>Čas v cíli</t>
  </si>
  <si>
    <t>Časový limit</t>
  </si>
  <si>
    <t>vteřiny - výpočet</t>
  </si>
  <si>
    <t>MIN</t>
  </si>
  <si>
    <t>SEC</t>
  </si>
  <si>
    <t>výpočet vteřiny</t>
  </si>
  <si>
    <t>Plameňáci</t>
  </si>
  <si>
    <t>4. přístav - Želvy/Rackové</t>
  </si>
  <si>
    <t>Racek A</t>
  </si>
  <si>
    <t>4.přístav - Rackové</t>
  </si>
  <si>
    <t>Racek B</t>
  </si>
  <si>
    <t>Delfíni</t>
  </si>
  <si>
    <t>4.přístav - Želvy</t>
  </si>
  <si>
    <t>Ó-gvak</t>
  </si>
  <si>
    <t>Titanik</t>
  </si>
  <si>
    <t>Racek C</t>
  </si>
  <si>
    <t>Jsme líní vymýšlet jméno</t>
  </si>
  <si>
    <t>Lvíčata</t>
  </si>
  <si>
    <t>Lvice</t>
  </si>
  <si>
    <t>Albatrosové 1</t>
  </si>
  <si>
    <t>4. přístav</t>
  </si>
  <si>
    <t>Albatrosové 2</t>
  </si>
  <si>
    <t>Albatrosové 3</t>
  </si>
  <si>
    <t>Unnamed</t>
  </si>
  <si>
    <t>Slavoj Faravond</t>
  </si>
  <si>
    <t>Chudák Jožin podruhé</t>
  </si>
  <si>
    <t>VTO Neptun</t>
  </si>
  <si>
    <t>Zakletý trpaslíci</t>
  </si>
  <si>
    <t>Dívčí Válka</t>
  </si>
  <si>
    <t>Práčata</t>
  </si>
  <si>
    <t>Rytíři u piknikového stolu</t>
  </si>
  <si>
    <t>DDM Praha 2</t>
  </si>
  <si>
    <t>Šutráci</t>
  </si>
  <si>
    <t>Skřítek z betonu</t>
  </si>
  <si>
    <t>Motorový rohlík</t>
  </si>
  <si>
    <t>Mokro</t>
  </si>
  <si>
    <t>Loupežná výprava</t>
  </si>
  <si>
    <t>Obelixovo družstvo</t>
  </si>
  <si>
    <t>Jamalova družina</t>
  </si>
  <si>
    <t>VTO Tygři</t>
  </si>
  <si>
    <t>Císařova pážata</t>
  </si>
  <si>
    <t>Jedeme si pro medvěda</t>
  </si>
  <si>
    <t>Melounové žvýkačky jsou nej</t>
  </si>
  <si>
    <t>VTO Regent</t>
  </si>
  <si>
    <t>Zakletý ropuchy</t>
  </si>
  <si>
    <t>Ouška</t>
  </si>
  <si>
    <t>Vlříci</t>
  </si>
  <si>
    <t>4. přístav - Bobříci</t>
  </si>
  <si>
    <t>Beaver</t>
  </si>
  <si>
    <t>Popříci</t>
  </si>
  <si>
    <t>Co já vím</t>
  </si>
  <si>
    <t>VTO Regent + Tygři</t>
  </si>
  <si>
    <t>Kačky B1</t>
  </si>
  <si>
    <t>4.přístav</t>
  </si>
  <si>
    <t>Kačky B2</t>
  </si>
  <si>
    <t>Kačky B3</t>
  </si>
  <si>
    <t>Kačky A</t>
  </si>
  <si>
    <t>Rychlý pomalochodi</t>
  </si>
  <si>
    <t>Kobry</t>
  </si>
  <si>
    <t>Pomalý rychlochodi</t>
  </si>
  <si>
    <t>Vodníci</t>
  </si>
  <si>
    <t>Starý psi</t>
  </si>
  <si>
    <t>Golden pigs</t>
  </si>
  <si>
    <t>Nevolnící</t>
  </si>
  <si>
    <t>Olřich a Božena</t>
  </si>
  <si>
    <t>Barbie a Ken</t>
  </si>
  <si>
    <t>Poslání ananasu</t>
  </si>
  <si>
    <t>Křemílek a Vochomůrka</t>
  </si>
  <si>
    <t>Břetislav a Jitka</t>
  </si>
  <si>
    <t>Drop table members</t>
  </si>
  <si>
    <t>Kláběaběkla</t>
  </si>
  <si>
    <t>Šmoulové to pošmoulí</t>
  </si>
  <si>
    <t>Kotlár security</t>
  </si>
  <si>
    <t>4.přístav - Bobří</t>
  </si>
  <si>
    <t>Dlouhý,široký</t>
  </si>
  <si>
    <t>Francouzský brambory</t>
  </si>
  <si>
    <t>Pablo</t>
  </si>
  <si>
    <t>A krátkozraký</t>
  </si>
  <si>
    <t>Hrabě Drákula</t>
  </si>
  <si>
    <t>Posel z Kohoutova</t>
  </si>
  <si>
    <t>Ponorka 3</t>
  </si>
  <si>
    <t>Ponorka 2</t>
  </si>
  <si>
    <t>El červo</t>
  </si>
  <si>
    <t>Dynamo</t>
  </si>
  <si>
    <t>Štiky</t>
  </si>
  <si>
    <t>Kachna</t>
  </si>
  <si>
    <t>Sir Iry</t>
  </si>
  <si>
    <t>Sir Zelí</t>
  </si>
  <si>
    <t>Ponorka 1</t>
  </si>
  <si>
    <t>Pohřební služba</t>
  </si>
  <si>
    <t>Mag</t>
  </si>
  <si>
    <t>Innuendo</t>
  </si>
  <si>
    <t>Prostě Karin</t>
  </si>
  <si>
    <t>RPM</t>
  </si>
  <si>
    <t>Startovní rošt  K1M</t>
  </si>
  <si>
    <t>šlechta má řád</t>
  </si>
  <si>
    <t>prak</t>
  </si>
  <si>
    <t>rolníci</t>
  </si>
  <si>
    <t>ochutnávač</t>
  </si>
  <si>
    <t>odhalení čarodejnice</t>
  </si>
  <si>
    <t>bylinky</t>
  </si>
  <si>
    <t>střelba</t>
  </si>
  <si>
    <t>rytířské klání</t>
  </si>
  <si>
    <t>přes limit</t>
  </si>
  <si>
    <t>šlechtictvo má řád</t>
  </si>
  <si>
    <t>těžká dřina rolníkova</t>
  </si>
  <si>
    <t>Dívky od Vltavské břečky a ty dva vzádu</t>
  </si>
  <si>
    <t>luk, prak, kuše, flusačka</t>
  </si>
  <si>
    <t>Diskvalifikace</t>
  </si>
  <si>
    <t>Kapitán</t>
  </si>
  <si>
    <t>čas dojezdu</t>
  </si>
  <si>
    <t>Nevím - Morava</t>
  </si>
  <si>
    <t>Jenson</t>
  </si>
  <si>
    <t>Josef</t>
  </si>
  <si>
    <t>Ou Shit loď</t>
  </si>
  <si>
    <t>VTO Regent+Tygři</t>
  </si>
  <si>
    <t>Pojizdný lazaret</t>
  </si>
  <si>
    <t>Zanícený zub</t>
  </si>
  <si>
    <t>Taky názor!</t>
  </si>
  <si>
    <t>Radostné shledání</t>
  </si>
  <si>
    <t xml:space="preserve">Šunča klimča </t>
  </si>
  <si>
    <t>Pramen zdraví z Posázaví</t>
  </si>
  <si>
    <t>Laguna</t>
  </si>
  <si>
    <t>Hanební parchanti</t>
  </si>
  <si>
    <t>Útrpné právo</t>
  </si>
  <si>
    <t>Morová epidemie</t>
  </si>
  <si>
    <t>Sedláci od Chlumce</t>
  </si>
  <si>
    <t>Po morové epidemie</t>
  </si>
  <si>
    <t>D - pramice</t>
  </si>
  <si>
    <t>Korigovaný čas</t>
  </si>
  <si>
    <t>D - deblovky</t>
  </si>
  <si>
    <t>nenastoupili na start</t>
  </si>
  <si>
    <t>Žížaly</t>
  </si>
  <si>
    <t>diskvalifikace</t>
  </si>
  <si>
    <t>Trestné minuty v brankách</t>
  </si>
  <si>
    <t>komb</t>
  </si>
  <si>
    <t>Ondráš Lukáš **káš? Ukaž!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</si>
</sst>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hh\:mm\:ss"/>
    <numFmt numFmtId="165" formatCode="h:mm:ss;@"/>
  </numFmts>
  <fonts count="65" x14ac:knownFonts="1">
    <font>
      <sz val="10"/>
      <name val="Arial CE"/>
      <charset val="238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20"/>
      <color indexed="17"/>
      <name val="Arial"/>
      <family val="2"/>
    </font>
    <font>
      <sz val="12"/>
      <color indexed="17"/>
      <name val="Arial"/>
      <family val="2"/>
    </font>
    <font>
      <sz val="10"/>
      <name val="Arial"/>
      <family val="2"/>
    </font>
    <font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0"/>
      <name val="Arial"/>
      <family val="2"/>
    </font>
    <font>
      <sz val="24"/>
      <name val="Arial"/>
      <family val="2"/>
    </font>
    <font>
      <b/>
      <sz val="22"/>
      <name val="Arial"/>
      <family val="2"/>
      <charset val="238"/>
    </font>
    <font>
      <sz val="10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48"/>
      <name val="Arial"/>
      <family val="2"/>
      <charset val="238"/>
    </font>
    <font>
      <i/>
      <sz val="72"/>
      <name val="Arial"/>
      <family val="2"/>
    </font>
    <font>
      <b/>
      <sz val="14"/>
      <name val="Arial"/>
      <family val="2"/>
      <charset val="238"/>
    </font>
    <font>
      <sz val="14"/>
      <name val="Arial CE"/>
      <charset val="238"/>
    </font>
    <font>
      <sz val="20"/>
      <name val="Arial"/>
      <family val="2"/>
    </font>
    <font>
      <sz val="24"/>
      <name val="Arial"/>
      <family val="2"/>
      <charset val="238"/>
    </font>
    <font>
      <b/>
      <sz val="100"/>
      <name val="Arial CE"/>
      <charset val="238"/>
    </font>
    <font>
      <b/>
      <sz val="16"/>
      <name val="Arial"/>
      <family val="2"/>
      <charset val="238"/>
    </font>
    <font>
      <b/>
      <sz val="80"/>
      <name val="Arial CE"/>
      <charset val="238"/>
    </font>
    <font>
      <b/>
      <sz val="11"/>
      <color indexed="17"/>
      <name val="Arial"/>
      <family val="2"/>
    </font>
    <font>
      <b/>
      <sz val="26"/>
      <name val="Arial"/>
      <family val="2"/>
      <charset val="238"/>
    </font>
    <font>
      <sz val="4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2"/>
      <name val="Arial"/>
      <family val="2"/>
    </font>
    <font>
      <sz val="63"/>
      <name val="Arial"/>
      <family val="2"/>
    </font>
    <font>
      <sz val="50"/>
      <name val="Arial"/>
      <family val="2"/>
    </font>
    <font>
      <b/>
      <sz val="40"/>
      <name val="Arial"/>
      <family val="2"/>
      <charset val="238"/>
    </font>
    <font>
      <b/>
      <sz val="14"/>
      <name val="Arial"/>
      <family val="2"/>
    </font>
    <font>
      <b/>
      <sz val="62"/>
      <name val="Arial CE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20"/>
      <color rgb="FF00B050"/>
      <name val="Arial"/>
      <family val="2"/>
      <charset val="238"/>
    </font>
    <font>
      <sz val="22"/>
      <name val="Arial"/>
      <family val="2"/>
    </font>
    <font>
      <b/>
      <sz val="16"/>
      <color rgb="FF00B050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sz val="12"/>
      <color rgb="FF00B050"/>
      <name val="Arial"/>
      <family val="2"/>
    </font>
    <font>
      <b/>
      <sz val="36"/>
      <color rgb="FF00B050"/>
      <name val="Arial"/>
      <family val="2"/>
      <charset val="238"/>
    </font>
    <font>
      <b/>
      <sz val="22"/>
      <color indexed="17"/>
      <name val="Arial"/>
      <family val="2"/>
      <charset val="238"/>
    </font>
    <font>
      <sz val="20"/>
      <color indexed="81"/>
      <name val="Tahoma"/>
      <family val="2"/>
      <charset val="238"/>
    </font>
    <font>
      <b/>
      <sz val="20"/>
      <color indexed="81"/>
      <name val="Tahoma"/>
      <family val="2"/>
      <charset val="238"/>
    </font>
    <font>
      <sz val="22"/>
      <name val="Arial"/>
      <family val="2"/>
      <charset val="238"/>
    </font>
    <font>
      <sz val="1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4" fillId="0" borderId="0" applyFont="0" applyFill="0" applyBorder="0" applyAlignment="0" applyProtection="0"/>
  </cellStyleXfs>
  <cellXfs count="2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6" fillId="0" borderId="2" xfId="0" applyFont="1" applyBorder="1"/>
    <xf numFmtId="14" fontId="6" fillId="0" borderId="2" xfId="0" applyNumberFormat="1" applyFont="1" applyBorder="1"/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3" fillId="0" borderId="0" xfId="0" applyNumberFormat="1" applyFont="1"/>
    <xf numFmtId="0" fontId="13" fillId="0" borderId="0" xfId="0" applyFont="1"/>
    <xf numFmtId="0" fontId="9" fillId="0" borderId="0" xfId="0" applyFont="1"/>
    <xf numFmtId="14" fontId="1" fillId="0" borderId="0" xfId="0" applyNumberFormat="1" applyFont="1"/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/>
    <xf numFmtId="0" fontId="17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9" fillId="0" borderId="0" xfId="0" applyFont="1"/>
    <xf numFmtId="3" fontId="5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24" fillId="0" borderId="0" xfId="0" applyFont="1"/>
    <xf numFmtId="46" fontId="25" fillId="0" borderId="0" xfId="0" applyNumberFormat="1" applyFont="1" applyAlignment="1">
      <alignment horizontal="left"/>
    </xf>
    <xf numFmtId="0" fontId="27" fillId="0" borderId="0" xfId="0" applyFont="1"/>
    <xf numFmtId="0" fontId="29" fillId="0" borderId="12" xfId="0" applyFont="1" applyBorder="1"/>
    <xf numFmtId="0" fontId="29" fillId="0" borderId="3" xfId="0" applyFont="1" applyBorder="1"/>
    <xf numFmtId="0" fontId="29" fillId="0" borderId="8" xfId="0" applyFont="1" applyBorder="1"/>
    <xf numFmtId="0" fontId="30" fillId="0" borderId="0" xfId="0" applyFont="1"/>
    <xf numFmtId="0" fontId="15" fillId="0" borderId="6" xfId="0" applyFont="1" applyBorder="1" applyAlignment="1">
      <alignment horizontal="center" vertical="center" wrapText="1"/>
    </xf>
    <xf numFmtId="3" fontId="15" fillId="2" borderId="15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0" fontId="9" fillId="0" borderId="11" xfId="0" applyFont="1" applyBorder="1" applyAlignment="1">
      <alignment horizontal="center"/>
    </xf>
    <xf numFmtId="45" fontId="18" fillId="0" borderId="8" xfId="0" applyNumberFormat="1" applyFont="1" applyBorder="1"/>
    <xf numFmtId="0" fontId="31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2" fillId="0" borderId="0" xfId="0" applyFont="1"/>
    <xf numFmtId="0" fontId="29" fillId="0" borderId="10" xfId="0" applyFont="1" applyBorder="1"/>
    <xf numFmtId="0" fontId="29" fillId="0" borderId="0" xfId="0" applyFont="1"/>
    <xf numFmtId="14" fontId="6" fillId="0" borderId="0" xfId="0" applyNumberFormat="1" applyFont="1"/>
    <xf numFmtId="0" fontId="6" fillId="0" borderId="0" xfId="0" applyFont="1"/>
    <xf numFmtId="0" fontId="16" fillId="0" borderId="0" xfId="0" applyFont="1"/>
    <xf numFmtId="0" fontId="14" fillId="0" borderId="0" xfId="0" applyFont="1" applyAlignment="1">
      <alignment horizontal="center" vertical="center"/>
    </xf>
    <xf numFmtId="45" fontId="18" fillId="0" borderId="0" xfId="0" applyNumberFormat="1" applyFont="1"/>
    <xf numFmtId="45" fontId="26" fillId="0" borderId="0" xfId="0" applyNumberFormat="1" applyFont="1"/>
    <xf numFmtId="0" fontId="31" fillId="0" borderId="5" xfId="0" applyFont="1" applyBorder="1" applyAlignment="1">
      <alignment horizontal="center" vertical="center" wrapText="1"/>
    </xf>
    <xf numFmtId="14" fontId="33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/>
    <xf numFmtId="0" fontId="11" fillId="0" borderId="0" xfId="0" applyFont="1"/>
    <xf numFmtId="14" fontId="18" fillId="0" borderId="0" xfId="0" applyNumberFormat="1" applyFont="1"/>
    <xf numFmtId="0" fontId="3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5" fillId="0" borderId="0" xfId="0" applyFont="1"/>
    <xf numFmtId="0" fontId="18" fillId="0" borderId="3" xfId="0" applyFont="1" applyBorder="1"/>
    <xf numFmtId="0" fontId="21" fillId="0" borderId="13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36" fillId="0" borderId="10" xfId="0" applyFont="1" applyBorder="1"/>
    <xf numFmtId="164" fontId="36" fillId="0" borderId="10" xfId="0" applyNumberFormat="1" applyFont="1" applyBorder="1" applyAlignment="1">
      <alignment horizontal="center"/>
    </xf>
    <xf numFmtId="164" fontId="36" fillId="0" borderId="19" xfId="0" applyNumberFormat="1" applyFont="1" applyBorder="1" applyAlignment="1">
      <alignment horizontal="center"/>
    </xf>
    <xf numFmtId="164" fontId="36" fillId="2" borderId="20" xfId="0" applyNumberFormat="1" applyFont="1" applyFill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6" fillId="0" borderId="3" xfId="0" applyFont="1" applyBorder="1"/>
    <xf numFmtId="164" fontId="36" fillId="0" borderId="3" xfId="0" applyNumberFormat="1" applyFont="1" applyBorder="1" applyAlignment="1">
      <alignment horizontal="center"/>
    </xf>
    <xf numFmtId="164" fontId="36" fillId="0" borderId="21" xfId="0" applyNumberFormat="1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164" fontId="36" fillId="2" borderId="12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45" fontId="18" fillId="0" borderId="12" xfId="0" applyNumberFormat="1" applyFont="1" applyBorder="1"/>
    <xf numFmtId="0" fontId="26" fillId="0" borderId="5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3" fontId="23" fillId="2" borderId="15" xfId="0" applyNumberFormat="1" applyFont="1" applyFill="1" applyBorder="1" applyAlignment="1">
      <alignment horizontal="center" vertical="center" wrapText="1"/>
    </xf>
    <xf numFmtId="21" fontId="12" fillId="2" borderId="20" xfId="0" applyNumberFormat="1" applyFont="1" applyFill="1" applyBorder="1"/>
    <xf numFmtId="0" fontId="36" fillId="0" borderId="5" xfId="0" applyFont="1" applyBorder="1" applyAlignment="1">
      <alignment horizontal="center" vertical="center" textRotation="90"/>
    </xf>
    <xf numFmtId="0" fontId="36" fillId="2" borderId="5" xfId="0" applyFont="1" applyFill="1" applyBorder="1" applyAlignment="1">
      <alignment horizontal="center" vertical="center" textRotation="90"/>
    </xf>
    <xf numFmtId="0" fontId="39" fillId="0" borderId="0" xfId="0" applyFont="1"/>
    <xf numFmtId="0" fontId="40" fillId="0" borderId="0" xfId="0" applyFont="1"/>
    <xf numFmtId="0" fontId="4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9" fillId="4" borderId="3" xfId="0" applyFont="1" applyFill="1" applyBorder="1"/>
    <xf numFmtId="0" fontId="42" fillId="0" borderId="3" xfId="0" applyFont="1" applyBorder="1"/>
    <xf numFmtId="3" fontId="15" fillId="2" borderId="29" xfId="0" applyNumberFormat="1" applyFont="1" applyFill="1" applyBorder="1" applyAlignment="1">
      <alignment horizontal="center" vertical="center" wrapText="1"/>
    </xf>
    <xf numFmtId="164" fontId="36" fillId="5" borderId="18" xfId="0" applyNumberFormat="1" applyFont="1" applyFill="1" applyBorder="1" applyAlignment="1">
      <alignment horizontal="center"/>
    </xf>
    <xf numFmtId="0" fontId="43" fillId="0" borderId="0" xfId="0" applyFont="1"/>
    <xf numFmtId="0" fontId="42" fillId="0" borderId="10" xfId="0" applyFont="1" applyBorder="1"/>
    <xf numFmtId="0" fontId="11" fillId="0" borderId="0" xfId="0" applyFont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9" fillId="0" borderId="31" xfId="0" applyFont="1" applyBorder="1"/>
    <xf numFmtId="0" fontId="0" fillId="0" borderId="8" xfId="0" applyBorder="1"/>
    <xf numFmtId="0" fontId="0" fillId="0" borderId="12" xfId="0" applyBorder="1"/>
    <xf numFmtId="0" fontId="12" fillId="0" borderId="1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textRotation="90" wrapText="1"/>
    </xf>
    <xf numFmtId="165" fontId="14" fillId="0" borderId="10" xfId="0" applyNumberFormat="1" applyFont="1" applyBorder="1"/>
    <xf numFmtId="0" fontId="31" fillId="0" borderId="5" xfId="0" applyFont="1" applyBorder="1" applyAlignment="1">
      <alignment horizontal="center" vertical="center"/>
    </xf>
    <xf numFmtId="0" fontId="44" fillId="0" borderId="0" xfId="0" applyFont="1"/>
    <xf numFmtId="0" fontId="45" fillId="0" borderId="3" xfId="0" applyFont="1" applyBorder="1"/>
    <xf numFmtId="0" fontId="45" fillId="0" borderId="3" xfId="0" applyFont="1" applyBorder="1" applyAlignment="1">
      <alignment horizontal="left" shrinkToFit="1"/>
    </xf>
    <xf numFmtId="14" fontId="6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21" fontId="46" fillId="0" borderId="3" xfId="0" applyNumberFormat="1" applyFont="1" applyBorder="1"/>
    <xf numFmtId="21" fontId="46" fillId="2" borderId="3" xfId="0" applyNumberFormat="1" applyFont="1" applyFill="1" applyBorder="1"/>
    <xf numFmtId="0" fontId="15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164" fontId="48" fillId="3" borderId="10" xfId="0" applyNumberFormat="1" applyFont="1" applyFill="1" applyBorder="1" applyAlignment="1">
      <alignment horizontal="center"/>
    </xf>
    <xf numFmtId="164" fontId="48" fillId="2" borderId="17" xfId="0" applyNumberFormat="1" applyFont="1" applyFill="1" applyBorder="1" applyAlignment="1">
      <alignment horizontal="center"/>
    </xf>
    <xf numFmtId="46" fontId="25" fillId="0" borderId="0" xfId="0" applyNumberFormat="1" applyFont="1"/>
    <xf numFmtId="0" fontId="0" fillId="0" borderId="33" xfId="0" applyBorder="1"/>
    <xf numFmtId="0" fontId="0" fillId="0" borderId="3" xfId="0" applyBorder="1"/>
    <xf numFmtId="0" fontId="47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34" xfId="0" applyFont="1" applyBorder="1"/>
    <xf numFmtId="0" fontId="29" fillId="0" borderId="34" xfId="0" applyFont="1" applyBorder="1" applyAlignment="1">
      <alignment horizontal="center"/>
    </xf>
    <xf numFmtId="0" fontId="0" fillId="0" borderId="34" xfId="0" applyBorder="1"/>
    <xf numFmtId="0" fontId="49" fillId="0" borderId="0" xfId="0" applyFont="1"/>
    <xf numFmtId="0" fontId="50" fillId="0" borderId="0" xfId="0" applyFont="1"/>
    <xf numFmtId="0" fontId="44" fillId="0" borderId="5" xfId="0" applyFont="1" applyBorder="1"/>
    <xf numFmtId="0" fontId="45" fillId="0" borderId="36" xfId="0" applyFont="1" applyBorder="1" applyAlignment="1">
      <alignment horizontal="left" shrinkToFit="1"/>
    </xf>
    <xf numFmtId="0" fontId="45" fillId="0" borderId="36" xfId="0" applyFont="1" applyBorder="1"/>
    <xf numFmtId="0" fontId="21" fillId="2" borderId="38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3" fontId="15" fillId="2" borderId="38" xfId="0" applyNumberFormat="1" applyFont="1" applyFill="1" applyBorder="1" applyAlignment="1">
      <alignment horizontal="center" vertical="center" wrapText="1"/>
    </xf>
    <xf numFmtId="0" fontId="37" fillId="0" borderId="42" xfId="0" applyFont="1" applyBorder="1" applyAlignment="1">
      <alignment horizontal="center"/>
    </xf>
    <xf numFmtId="0" fontId="36" fillId="0" borderId="33" xfId="0" applyFont="1" applyBorder="1"/>
    <xf numFmtId="0" fontId="37" fillId="0" borderId="7" xfId="0" applyFont="1" applyBorder="1" applyAlignment="1">
      <alignment horizontal="center"/>
    </xf>
    <xf numFmtId="164" fontId="36" fillId="2" borderId="8" xfId="0" applyNumberFormat="1" applyFont="1" applyFill="1" applyBorder="1" applyAlignment="1">
      <alignment horizontal="center"/>
    </xf>
    <xf numFmtId="0" fontId="20" fillId="0" borderId="0" xfId="0" applyFont="1"/>
    <xf numFmtId="164" fontId="55" fillId="2" borderId="16" xfId="0" applyNumberFormat="1" applyFont="1" applyFill="1" applyBorder="1" applyAlignment="1">
      <alignment horizontal="center"/>
    </xf>
    <xf numFmtId="164" fontId="42" fillId="0" borderId="10" xfId="0" applyNumberFormat="1" applyFont="1" applyBorder="1" applyAlignment="1">
      <alignment horizontal="center"/>
    </xf>
    <xf numFmtId="164" fontId="42" fillId="0" borderId="3" xfId="0" applyNumberFormat="1" applyFont="1" applyBorder="1" applyAlignment="1">
      <alignment horizontal="center"/>
    </xf>
    <xf numFmtId="21" fontId="42" fillId="0" borderId="33" xfId="0" applyNumberFormat="1" applyFont="1" applyBorder="1" applyAlignment="1">
      <alignment horizontal="center" vertical="center" wrapText="1"/>
    </xf>
    <xf numFmtId="21" fontId="42" fillId="0" borderId="3" xfId="0" applyNumberFormat="1" applyFont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/>
    </xf>
    <xf numFmtId="0" fontId="56" fillId="0" borderId="32" xfId="0" applyFont="1" applyBorder="1" applyAlignment="1">
      <alignment horizontal="center"/>
    </xf>
    <xf numFmtId="0" fontId="57" fillId="0" borderId="32" xfId="0" applyFont="1" applyBorder="1"/>
    <xf numFmtId="3" fontId="14" fillId="2" borderId="6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3" xfId="0" applyFont="1" applyBorder="1" applyAlignment="1">
      <alignment horizontal="center"/>
    </xf>
    <xf numFmtId="0" fontId="8" fillId="0" borderId="10" xfId="0" applyFont="1" applyBorder="1"/>
    <xf numFmtId="0" fontId="23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9" fontId="29" fillId="0" borderId="3" xfId="0" applyNumberFormat="1" applyFont="1" applyBorder="1"/>
    <xf numFmtId="0" fontId="36" fillId="0" borderId="10" xfId="0" applyFont="1" applyBorder="1" applyAlignment="1">
      <alignment horizontal="left"/>
    </xf>
    <xf numFmtId="0" fontId="21" fillId="2" borderId="44" xfId="0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3" fontId="15" fillId="2" borderId="44" xfId="0" applyNumberFormat="1" applyFont="1" applyFill="1" applyBorder="1" applyAlignment="1">
      <alignment horizontal="center" vertical="center" wrapText="1"/>
    </xf>
    <xf numFmtId="44" fontId="5" fillId="0" borderId="0" xfId="1" applyFont="1"/>
    <xf numFmtId="0" fontId="14" fillId="2" borderId="49" xfId="0" applyFont="1" applyFill="1" applyBorder="1"/>
    <xf numFmtId="0" fontId="9" fillId="0" borderId="35" xfId="0" applyFont="1" applyBorder="1" applyAlignment="1">
      <alignment horizontal="center"/>
    </xf>
    <xf numFmtId="0" fontId="47" fillId="0" borderId="50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2" borderId="50" xfId="0" applyFont="1" applyFill="1" applyBorder="1" applyAlignment="1">
      <alignment horizontal="center"/>
    </xf>
    <xf numFmtId="45" fontId="18" fillId="0" borderId="17" xfId="0" applyNumberFormat="1" applyFont="1" applyBorder="1"/>
    <xf numFmtId="0" fontId="10" fillId="0" borderId="10" xfId="0" applyFont="1" applyBorder="1" applyAlignment="1">
      <alignment horizontal="center" shrinkToFit="1"/>
    </xf>
    <xf numFmtId="0" fontId="10" fillId="0" borderId="50" xfId="0" applyFont="1" applyBorder="1" applyAlignment="1">
      <alignment horizontal="center" shrinkToFit="1"/>
    </xf>
    <xf numFmtId="0" fontId="11" fillId="0" borderId="43" xfId="0" applyFont="1" applyBorder="1"/>
    <xf numFmtId="0" fontId="36" fillId="0" borderId="36" xfId="0" applyFont="1" applyBorder="1"/>
    <xf numFmtId="164" fontId="42" fillId="0" borderId="36" xfId="0" applyNumberFormat="1" applyFont="1" applyBorder="1" applyAlignment="1">
      <alignment horizontal="center"/>
    </xf>
    <xf numFmtId="0" fontId="15" fillId="0" borderId="48" xfId="0" applyFont="1" applyBorder="1" applyAlignment="1">
      <alignment horizontal="center" vertical="center" wrapText="1"/>
    </xf>
    <xf numFmtId="164" fontId="42" fillId="0" borderId="21" xfId="0" applyNumberFormat="1" applyFont="1" applyBorder="1" applyAlignment="1">
      <alignment horizontal="center"/>
    </xf>
    <xf numFmtId="164" fontId="42" fillId="0" borderId="51" xfId="0" applyNumberFormat="1" applyFont="1" applyBorder="1" applyAlignment="1">
      <alignment horizontal="center"/>
    </xf>
    <xf numFmtId="164" fontId="36" fillId="2" borderId="52" xfId="0" applyNumberFormat="1" applyFont="1" applyFill="1" applyBorder="1"/>
    <xf numFmtId="164" fontId="36" fillId="2" borderId="53" xfId="0" applyNumberFormat="1" applyFont="1" applyFill="1" applyBorder="1"/>
    <xf numFmtId="0" fontId="37" fillId="0" borderId="54" xfId="0" applyFont="1" applyBorder="1"/>
    <xf numFmtId="0" fontId="37" fillId="0" borderId="22" xfId="0" applyFont="1" applyBorder="1"/>
    <xf numFmtId="0" fontId="36" fillId="2" borderId="52" xfId="0" applyFont="1" applyFill="1" applyBorder="1" applyAlignment="1">
      <alignment horizontal="center"/>
    </xf>
    <xf numFmtId="0" fontId="36" fillId="2" borderId="53" xfId="0" applyFont="1" applyFill="1" applyBorder="1" applyAlignment="1">
      <alignment horizontal="center"/>
    </xf>
    <xf numFmtId="0" fontId="36" fillId="2" borderId="49" xfId="0" applyFont="1" applyFill="1" applyBorder="1" applyAlignment="1">
      <alignment horizontal="center"/>
    </xf>
    <xf numFmtId="0" fontId="37" fillId="0" borderId="55" xfId="0" applyFont="1" applyBorder="1" applyAlignment="1">
      <alignment horizontal="center"/>
    </xf>
    <xf numFmtId="0" fontId="42" fillId="0" borderId="36" xfId="0" applyFont="1" applyBorder="1"/>
    <xf numFmtId="164" fontId="42" fillId="0" borderId="50" xfId="0" applyNumberFormat="1" applyFont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/>
    </xf>
    <xf numFmtId="0" fontId="11" fillId="0" borderId="31" xfId="0" applyFont="1" applyBorder="1"/>
    <xf numFmtId="0" fontId="37" fillId="0" borderId="35" xfId="0" applyFont="1" applyBorder="1" applyAlignment="1">
      <alignment horizontal="center"/>
    </xf>
    <xf numFmtId="21" fontId="42" fillId="0" borderId="36" xfId="0" applyNumberFormat="1" applyFont="1" applyBorder="1" applyAlignment="1">
      <alignment horizontal="center" vertical="center" wrapText="1"/>
    </xf>
    <xf numFmtId="164" fontId="36" fillId="2" borderId="37" xfId="0" applyNumberFormat="1" applyFont="1" applyFill="1" applyBorder="1" applyAlignment="1">
      <alignment horizontal="center"/>
    </xf>
    <xf numFmtId="0" fontId="14" fillId="0" borderId="10" xfId="0" applyFont="1" applyBorder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4" fillId="2" borderId="56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textRotation="90"/>
    </xf>
    <xf numFmtId="0" fontId="14" fillId="2" borderId="46" xfId="0" applyFont="1" applyFill="1" applyBorder="1" applyAlignment="1">
      <alignment horizontal="center" vertical="center" textRotation="90"/>
    </xf>
    <xf numFmtId="0" fontId="14" fillId="0" borderId="47" xfId="0" applyFont="1" applyBorder="1" applyAlignment="1">
      <alignment horizontal="center" vertical="center"/>
    </xf>
    <xf numFmtId="0" fontId="14" fillId="2" borderId="26" xfId="0" applyFont="1" applyFill="1" applyBorder="1"/>
    <xf numFmtId="0" fontId="9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 shrinkToFit="1"/>
    </xf>
    <xf numFmtId="0" fontId="9" fillId="0" borderId="27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45" fontId="18" fillId="0" borderId="25" xfId="0" applyNumberFormat="1" applyFont="1" applyBorder="1"/>
    <xf numFmtId="0" fontId="18" fillId="0" borderId="50" xfId="0" applyFont="1" applyBorder="1" applyAlignment="1">
      <alignment horizontal="center" shrinkToFit="1"/>
    </xf>
    <xf numFmtId="0" fontId="9" fillId="0" borderId="50" xfId="0" applyFont="1" applyBorder="1" applyAlignment="1">
      <alignment horizontal="center"/>
    </xf>
    <xf numFmtId="45" fontId="18" fillId="0" borderId="37" xfId="0" applyNumberFormat="1" applyFont="1" applyBorder="1"/>
    <xf numFmtId="0" fontId="36" fillId="0" borderId="10" xfId="0" applyFont="1" applyBorder="1" applyAlignment="1">
      <alignment shrinkToFit="1"/>
    </xf>
    <xf numFmtId="0" fontId="36" fillId="0" borderId="3" xfId="0" applyFont="1" applyBorder="1" applyAlignment="1">
      <alignment shrinkToFit="1"/>
    </xf>
    <xf numFmtId="0" fontId="14" fillId="0" borderId="50" xfId="0" applyFont="1" applyBorder="1" applyAlignment="1">
      <alignment shrinkToFit="1"/>
    </xf>
    <xf numFmtId="0" fontId="36" fillId="0" borderId="36" xfId="0" applyFont="1" applyBorder="1" applyAlignment="1">
      <alignment shrinkToFit="1"/>
    </xf>
    <xf numFmtId="165" fontId="14" fillId="0" borderId="50" xfId="0" applyNumberFormat="1" applyFont="1" applyBorder="1"/>
    <xf numFmtId="164" fontId="36" fillId="0" borderId="50" xfId="0" applyNumberFormat="1" applyFont="1" applyBorder="1" applyAlignment="1">
      <alignment horizontal="center"/>
    </xf>
    <xf numFmtId="164" fontId="36" fillId="0" borderId="36" xfId="0" applyNumberFormat="1" applyFont="1" applyBorder="1" applyAlignment="1">
      <alignment horizontal="center"/>
    </xf>
    <xf numFmtId="164" fontId="36" fillId="0" borderId="51" xfId="0" applyNumberFormat="1" applyFont="1" applyBorder="1" applyAlignment="1">
      <alignment horizontal="center"/>
    </xf>
    <xf numFmtId="164" fontId="36" fillId="2" borderId="17" xfId="0" applyNumberFormat="1" applyFont="1" applyFill="1" applyBorder="1" applyAlignment="1">
      <alignment horizontal="center"/>
    </xf>
    <xf numFmtId="3" fontId="15" fillId="2" borderId="9" xfId="0" applyNumberFormat="1" applyFont="1" applyFill="1" applyBorder="1" applyAlignment="1">
      <alignment horizontal="center" vertical="center" wrapText="1"/>
    </xf>
    <xf numFmtId="165" fontId="14" fillId="0" borderId="12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8" fillId="0" borderId="50" xfId="0" applyFont="1" applyBorder="1"/>
    <xf numFmtId="0" fontId="61" fillId="0" borderId="36" xfId="0" applyFont="1" applyBorder="1" applyAlignment="1">
      <alignment horizontal="center"/>
    </xf>
    <xf numFmtId="164" fontId="36" fillId="5" borderId="55" xfId="0" applyNumberFormat="1" applyFont="1" applyFill="1" applyBorder="1" applyAlignment="1">
      <alignment horizontal="center"/>
    </xf>
    <xf numFmtId="165" fontId="14" fillId="0" borderId="17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7" fillId="0" borderId="10" xfId="0" applyFont="1" applyBorder="1"/>
    <xf numFmtId="0" fontId="44" fillId="0" borderId="6" xfId="0" applyFont="1" applyBorder="1" applyAlignment="1">
      <alignment wrapText="1"/>
    </xf>
    <xf numFmtId="21" fontId="27" fillId="0" borderId="3" xfId="0" applyNumberFormat="1" applyFont="1" applyBorder="1"/>
    <xf numFmtId="0" fontId="45" fillId="0" borderId="3" xfId="0" applyFont="1" applyBorder="1" applyAlignment="1">
      <alignment horizontal="center"/>
    </xf>
    <xf numFmtId="21" fontId="45" fillId="0" borderId="3" xfId="0" applyNumberFormat="1" applyFont="1" applyBorder="1"/>
    <xf numFmtId="0" fontId="36" fillId="2" borderId="20" xfId="0" applyFont="1" applyFill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 shrinkToFit="1"/>
    </xf>
    <xf numFmtId="21" fontId="27" fillId="0" borderId="10" xfId="0" applyNumberFormat="1" applyFont="1" applyBorder="1"/>
    <xf numFmtId="0" fontId="44" fillId="0" borderId="5" xfId="0" applyFont="1" applyBorder="1" applyAlignment="1">
      <alignment wrapText="1"/>
    </xf>
    <xf numFmtId="0" fontId="45" fillId="0" borderId="36" xfId="0" applyFont="1" applyBorder="1" applyAlignment="1">
      <alignment horizontal="center" vertical="center"/>
    </xf>
    <xf numFmtId="0" fontId="45" fillId="0" borderId="36" xfId="0" applyFont="1" applyBorder="1" applyAlignment="1">
      <alignment horizontal="left" vertical="center" shrinkToFit="1"/>
    </xf>
    <xf numFmtId="0" fontId="27" fillId="0" borderId="36" xfId="0" applyFont="1" applyBorder="1"/>
    <xf numFmtId="21" fontId="27" fillId="0" borderId="36" xfId="0" applyNumberFormat="1" applyFont="1" applyBorder="1"/>
    <xf numFmtId="46" fontId="45" fillId="0" borderId="3" xfId="0" applyNumberFormat="1" applyFont="1" applyBorder="1"/>
    <xf numFmtId="0" fontId="45" fillId="0" borderId="36" xfId="0" applyFont="1" applyBorder="1" applyAlignment="1">
      <alignment horizontal="center"/>
    </xf>
    <xf numFmtId="21" fontId="44" fillId="0" borderId="12" xfId="0" applyNumberFormat="1" applyFont="1" applyBorder="1"/>
    <xf numFmtId="21" fontId="44" fillId="0" borderId="8" xfId="0" applyNumberFormat="1" applyFont="1" applyBorder="1"/>
    <xf numFmtId="21" fontId="44" fillId="0" borderId="37" xfId="0" applyNumberFormat="1" applyFont="1" applyBorder="1"/>
    <xf numFmtId="0" fontId="44" fillId="7" borderId="6" xfId="0" applyFont="1" applyFill="1" applyBorder="1" applyAlignment="1">
      <alignment wrapText="1"/>
    </xf>
    <xf numFmtId="21" fontId="26" fillId="7" borderId="8" xfId="0" applyNumberFormat="1" applyFont="1" applyFill="1" applyBorder="1"/>
    <xf numFmtId="0" fontId="18" fillId="0" borderId="10" xfId="0" applyFont="1" applyBorder="1" applyAlignment="1">
      <alignment horizontal="left" shrinkToFit="1"/>
    </xf>
    <xf numFmtId="0" fontId="9" fillId="0" borderId="10" xfId="0" applyFont="1" applyBorder="1" applyAlignment="1">
      <alignment horizontal="left" shrinkToFit="1"/>
    </xf>
    <xf numFmtId="164" fontId="12" fillId="0" borderId="10" xfId="0" applyNumberFormat="1" applyFont="1" applyBorder="1" applyAlignment="1">
      <alignment horizontal="center" shrinkToFit="1"/>
    </xf>
    <xf numFmtId="164" fontId="60" fillId="0" borderId="10" xfId="0" applyNumberFormat="1" applyFont="1" applyBorder="1" applyAlignment="1">
      <alignment horizontal="center" shrinkToFit="1"/>
    </xf>
    <xf numFmtId="164" fontId="10" fillId="0" borderId="1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50" xfId="0" applyFont="1" applyBorder="1" applyAlignment="1">
      <alignment horizontal="left" shrinkToFit="1"/>
    </xf>
    <xf numFmtId="0" fontId="9" fillId="0" borderId="50" xfId="0" applyFont="1" applyBorder="1" applyAlignment="1">
      <alignment horizontal="left" shrinkToFit="1"/>
    </xf>
    <xf numFmtId="164" fontId="12" fillId="0" borderId="17" xfId="0" applyNumberFormat="1" applyFont="1" applyBorder="1" applyAlignment="1">
      <alignment horizontal="center"/>
    </xf>
    <xf numFmtId="164" fontId="12" fillId="0" borderId="50" xfId="0" applyNumberFormat="1" applyFont="1" applyBorder="1" applyAlignment="1">
      <alignment horizontal="center" shrinkToFit="1"/>
    </xf>
    <xf numFmtId="164" fontId="60" fillId="0" borderId="50" xfId="0" applyNumberFormat="1" applyFont="1" applyBorder="1" applyAlignment="1">
      <alignment horizontal="center" shrinkToFit="1"/>
    </xf>
    <xf numFmtId="164" fontId="12" fillId="0" borderId="50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21" fontId="12" fillId="2" borderId="16" xfId="0" applyNumberFormat="1" applyFont="1" applyFill="1" applyBorder="1"/>
    <xf numFmtId="0" fontId="26" fillId="0" borderId="0" xfId="0" applyFont="1"/>
    <xf numFmtId="0" fontId="5" fillId="8" borderId="0" xfId="0" applyFont="1" applyFill="1"/>
    <xf numFmtId="0" fontId="5" fillId="6" borderId="0" xfId="0" applyFont="1" applyFill="1"/>
    <xf numFmtId="0" fontId="27" fillId="0" borderId="51" xfId="0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46" fontId="25" fillId="0" borderId="0" xfId="0" applyNumberFormat="1" applyFont="1" applyAlignment="1">
      <alignment horizontal="left"/>
    </xf>
    <xf numFmtId="0" fontId="38" fillId="0" borderId="0" xfId="0" applyFont="1" applyAlignment="1">
      <alignment horizontal="center"/>
    </xf>
  </cellXfs>
  <cellStyles count="2">
    <cellStyle name="Měna" xfId="1" builtinId="4"/>
    <cellStyle name="Normální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opLeftCell="A16" zoomScale="70" zoomScaleNormal="70" workbookViewId="0">
      <selection activeCell="D3" sqref="D3:L22"/>
    </sheetView>
  </sheetViews>
  <sheetFormatPr defaultColWidth="9.109375" defaultRowHeight="15.6" x14ac:dyDescent="0.3"/>
  <cols>
    <col min="1" max="1" width="20.6640625" style="2" customWidth="1"/>
    <col min="2" max="2" width="47.6640625" style="2" customWidth="1"/>
    <col min="3" max="3" width="45.6640625" style="2" customWidth="1"/>
    <col min="4" max="4" width="22.109375" style="1" customWidth="1"/>
    <col min="5" max="5" width="20.6640625" style="1" customWidth="1"/>
    <col min="6" max="6" width="14.5546875" style="1" customWidth="1"/>
    <col min="7" max="7" width="22.33203125" style="1" customWidth="1"/>
    <col min="8" max="8" width="14.5546875" style="1" customWidth="1"/>
    <col min="9" max="9" width="20.109375" style="1" customWidth="1"/>
    <col min="10" max="10" width="14.5546875" style="1" customWidth="1"/>
    <col min="11" max="11" width="24.33203125" style="1" customWidth="1"/>
    <col min="12" max="12" width="14.44140625" style="1" customWidth="1"/>
    <col min="13" max="16384" width="9.109375" style="2"/>
  </cols>
  <sheetData>
    <row r="1" spans="1:12" ht="61.2" thickBot="1" x14ac:dyDescent="1.05">
      <c r="A1" s="48" t="s">
        <v>35</v>
      </c>
      <c r="B1" s="11"/>
      <c r="C1" s="11"/>
      <c r="D1" s="146" t="s">
        <v>36</v>
      </c>
      <c r="E1" s="145">
        <f>COUNT($A$3:$A$95)</f>
        <v>20</v>
      </c>
      <c r="F1" s="72">
        <v>40670</v>
      </c>
      <c r="G1" s="4"/>
      <c r="H1" s="4"/>
      <c r="I1" s="4"/>
      <c r="J1" s="4"/>
      <c r="K1" s="4"/>
      <c r="L1" s="4"/>
    </row>
    <row r="2" spans="1:12" s="3" customFormat="1" ht="57" thickBot="1" x14ac:dyDescent="0.3">
      <c r="A2" s="15" t="s">
        <v>3</v>
      </c>
      <c r="B2" s="16" t="s">
        <v>1</v>
      </c>
      <c r="C2" s="17" t="s">
        <v>2</v>
      </c>
      <c r="D2" s="17" t="s">
        <v>7</v>
      </c>
      <c r="E2" s="17" t="s">
        <v>5</v>
      </c>
      <c r="F2" s="60" t="s">
        <v>30</v>
      </c>
      <c r="G2" s="17" t="s">
        <v>5</v>
      </c>
      <c r="H2" s="60" t="s">
        <v>30</v>
      </c>
      <c r="I2" s="17" t="s">
        <v>5</v>
      </c>
      <c r="J2" s="60" t="s">
        <v>30</v>
      </c>
      <c r="K2" s="17" t="s">
        <v>5</v>
      </c>
      <c r="L2" s="60" t="s">
        <v>30</v>
      </c>
    </row>
    <row r="3" spans="1:12" s="10" customFormat="1" ht="30.6" thickTop="1" x14ac:dyDescent="0.5">
      <c r="A3" s="18">
        <v>5</v>
      </c>
      <c r="B3" s="14" t="s">
        <v>54</v>
      </c>
      <c r="C3" s="19" t="s">
        <v>55</v>
      </c>
      <c r="D3" s="12"/>
      <c r="E3" s="8"/>
      <c r="F3" s="9"/>
      <c r="G3" s="8"/>
      <c r="H3" s="9"/>
      <c r="I3" s="8"/>
      <c r="J3" s="9"/>
      <c r="K3" s="8"/>
      <c r="L3" s="9"/>
    </row>
    <row r="4" spans="1:12" s="10" customFormat="1" ht="30" x14ac:dyDescent="0.5">
      <c r="A4" s="18">
        <v>16</v>
      </c>
      <c r="B4" s="14" t="s">
        <v>56</v>
      </c>
      <c r="C4" s="19" t="s">
        <v>57</v>
      </c>
      <c r="D4" s="12"/>
      <c r="E4" s="8"/>
      <c r="F4" s="9"/>
      <c r="G4" s="8"/>
      <c r="H4" s="9"/>
      <c r="I4" s="8"/>
      <c r="J4" s="9"/>
      <c r="K4" s="8"/>
      <c r="L4" s="9"/>
    </row>
    <row r="5" spans="1:12" s="10" customFormat="1" ht="30" x14ac:dyDescent="0.5">
      <c r="A5" s="18">
        <v>18</v>
      </c>
      <c r="B5" s="14" t="s">
        <v>58</v>
      </c>
      <c r="C5" s="19" t="s">
        <v>57</v>
      </c>
      <c r="D5" s="12"/>
      <c r="E5" s="8"/>
      <c r="F5" s="9"/>
      <c r="G5" s="8"/>
      <c r="H5" s="9"/>
      <c r="I5" s="8"/>
      <c r="J5" s="9"/>
      <c r="K5" s="8"/>
      <c r="L5" s="9"/>
    </row>
    <row r="6" spans="1:12" s="10" customFormat="1" ht="30" x14ac:dyDescent="0.5">
      <c r="A6" s="18">
        <v>13</v>
      </c>
      <c r="B6" s="14" t="s">
        <v>59</v>
      </c>
      <c r="C6" s="19" t="s">
        <v>60</v>
      </c>
      <c r="D6" s="12"/>
      <c r="E6" s="8"/>
      <c r="F6" s="9"/>
      <c r="G6" s="8"/>
      <c r="H6" s="9"/>
      <c r="I6" s="8"/>
      <c r="J6" s="9"/>
      <c r="K6" s="8"/>
      <c r="L6" s="9"/>
    </row>
    <row r="7" spans="1:12" s="10" customFormat="1" ht="30" x14ac:dyDescent="0.5">
      <c r="A7" s="18">
        <v>8</v>
      </c>
      <c r="B7" s="14" t="s">
        <v>61</v>
      </c>
      <c r="C7" s="19" t="s">
        <v>60</v>
      </c>
      <c r="D7" s="12"/>
      <c r="E7" s="8"/>
      <c r="F7" s="9"/>
      <c r="G7" s="8"/>
      <c r="H7" s="9"/>
      <c r="I7" s="8"/>
      <c r="J7" s="9"/>
      <c r="K7" s="8"/>
      <c r="L7" s="9"/>
    </row>
    <row r="8" spans="1:12" s="10" customFormat="1" ht="30" x14ac:dyDescent="0.5">
      <c r="A8" s="18">
        <v>11</v>
      </c>
      <c r="B8" s="14" t="s">
        <v>62</v>
      </c>
      <c r="C8" s="19" t="s">
        <v>60</v>
      </c>
      <c r="D8" s="12"/>
      <c r="E8" s="8"/>
      <c r="F8" s="9"/>
      <c r="G8" s="8"/>
      <c r="H8" s="9"/>
      <c r="I8" s="8"/>
      <c r="J8" s="9"/>
      <c r="K8" s="8"/>
      <c r="L8" s="9"/>
    </row>
    <row r="9" spans="1:12" s="10" customFormat="1" ht="30" x14ac:dyDescent="0.5">
      <c r="A9" s="18">
        <v>10</v>
      </c>
      <c r="B9" s="14" t="s">
        <v>63</v>
      </c>
      <c r="C9" s="19" t="s">
        <v>57</v>
      </c>
      <c r="D9" s="12"/>
      <c r="E9" s="8"/>
      <c r="F9" s="9"/>
      <c r="G9" s="8"/>
      <c r="H9" s="9"/>
      <c r="I9" s="8"/>
      <c r="J9" s="9"/>
      <c r="K9" s="8"/>
      <c r="L9" s="9"/>
    </row>
    <row r="10" spans="1:12" s="10" customFormat="1" ht="30" x14ac:dyDescent="0.5">
      <c r="A10" s="18">
        <v>1</v>
      </c>
      <c r="B10" s="14" t="s">
        <v>88</v>
      </c>
      <c r="C10" s="19" t="s">
        <v>87</v>
      </c>
      <c r="D10" s="12"/>
      <c r="E10" s="8"/>
      <c r="F10" s="9"/>
      <c r="G10" s="8"/>
      <c r="H10" s="9"/>
      <c r="I10" s="8"/>
      <c r="J10" s="9"/>
      <c r="K10" s="8"/>
      <c r="L10" s="9"/>
    </row>
    <row r="11" spans="1:12" s="10" customFormat="1" ht="30" x14ac:dyDescent="0.5">
      <c r="A11" s="18">
        <v>3</v>
      </c>
      <c r="B11" s="14" t="s">
        <v>89</v>
      </c>
      <c r="C11" s="19" t="s">
        <v>74</v>
      </c>
      <c r="D11" s="12"/>
      <c r="E11" s="8"/>
      <c r="F11" s="9"/>
      <c r="G11" s="8"/>
      <c r="H11" s="9"/>
      <c r="I11" s="8"/>
      <c r="J11" s="9"/>
      <c r="K11" s="8"/>
      <c r="L11" s="9"/>
    </row>
    <row r="12" spans="1:12" s="10" customFormat="1" ht="30" x14ac:dyDescent="0.5">
      <c r="A12" s="18">
        <v>14</v>
      </c>
      <c r="B12" s="14" t="s">
        <v>90</v>
      </c>
      <c r="C12" s="19" t="s">
        <v>91</v>
      </c>
      <c r="D12" s="12"/>
      <c r="E12" s="8"/>
      <c r="F12" s="9"/>
      <c r="G12" s="8"/>
      <c r="H12" s="9"/>
      <c r="I12" s="8"/>
      <c r="J12" s="9"/>
      <c r="K12" s="8"/>
      <c r="L12" s="9"/>
    </row>
    <row r="13" spans="1:12" ht="30" x14ac:dyDescent="0.5">
      <c r="A13" s="18">
        <v>20</v>
      </c>
      <c r="B13" s="14" t="s">
        <v>92</v>
      </c>
      <c r="C13" s="19" t="s">
        <v>74</v>
      </c>
      <c r="D13" s="12"/>
      <c r="E13" s="8"/>
      <c r="F13" s="9"/>
      <c r="G13" s="8"/>
      <c r="H13" s="9"/>
      <c r="I13" s="8"/>
      <c r="J13" s="9"/>
      <c r="K13" s="8"/>
      <c r="L13" s="9"/>
    </row>
    <row r="14" spans="1:12" ht="30" x14ac:dyDescent="0.5">
      <c r="A14" s="18">
        <v>12</v>
      </c>
      <c r="B14" s="14" t="s">
        <v>93</v>
      </c>
      <c r="C14" s="19" t="s">
        <v>68</v>
      </c>
      <c r="D14" s="12"/>
      <c r="E14" s="8"/>
      <c r="F14" s="9"/>
      <c r="G14" s="8"/>
      <c r="H14" s="9"/>
      <c r="I14" s="8"/>
      <c r="J14" s="9"/>
      <c r="K14" s="8"/>
      <c r="L14" s="9"/>
    </row>
    <row r="15" spans="1:12" ht="30" x14ac:dyDescent="0.5">
      <c r="A15" s="18">
        <v>4</v>
      </c>
      <c r="B15" s="14" t="s">
        <v>94</v>
      </c>
      <c r="C15" s="19" t="s">
        <v>95</v>
      </c>
      <c r="D15" s="12"/>
      <c r="E15" s="8"/>
      <c r="F15" s="9"/>
      <c r="G15" s="8"/>
      <c r="H15" s="9"/>
      <c r="I15" s="8"/>
      <c r="J15" s="9"/>
      <c r="K15" s="8"/>
      <c r="L15" s="9"/>
    </row>
    <row r="16" spans="1:12" ht="30" x14ac:dyDescent="0.5">
      <c r="A16" s="18">
        <v>7</v>
      </c>
      <c r="B16" s="14" t="s">
        <v>96</v>
      </c>
      <c r="C16" s="19" t="s">
        <v>95</v>
      </c>
      <c r="D16" s="12"/>
      <c r="E16" s="8"/>
      <c r="F16" s="9"/>
      <c r="G16" s="8"/>
      <c r="H16" s="9"/>
      <c r="I16" s="8"/>
      <c r="J16" s="9"/>
      <c r="K16" s="8"/>
      <c r="L16" s="9"/>
    </row>
    <row r="17" spans="1:12" ht="30" x14ac:dyDescent="0.5">
      <c r="A17" s="18">
        <v>15</v>
      </c>
      <c r="B17" s="14" t="s">
        <v>97</v>
      </c>
      <c r="C17" s="19" t="s">
        <v>95</v>
      </c>
      <c r="D17" s="12"/>
      <c r="E17" s="8"/>
      <c r="F17" s="9"/>
      <c r="G17" s="8"/>
      <c r="H17" s="9"/>
      <c r="I17" s="8"/>
      <c r="J17" s="9"/>
      <c r="K17" s="8"/>
      <c r="L17" s="9"/>
    </row>
    <row r="18" spans="1:12" ht="30" x14ac:dyDescent="0.5">
      <c r="A18" s="18">
        <v>19</v>
      </c>
      <c r="B18" s="14" t="s">
        <v>104</v>
      </c>
      <c r="C18" s="19" t="s">
        <v>68</v>
      </c>
      <c r="D18" s="12"/>
      <c r="E18" s="8"/>
      <c r="F18" s="129"/>
      <c r="G18" s="8"/>
      <c r="H18" s="9"/>
      <c r="I18" s="8"/>
      <c r="J18" s="9"/>
      <c r="K18" s="8"/>
      <c r="L18" s="9"/>
    </row>
    <row r="19" spans="1:12" ht="30" x14ac:dyDescent="0.5">
      <c r="A19" s="18">
        <v>6</v>
      </c>
      <c r="B19" s="14" t="s">
        <v>105</v>
      </c>
      <c r="C19" s="19" t="s">
        <v>83</v>
      </c>
      <c r="D19" s="12"/>
      <c r="E19" s="8"/>
      <c r="F19" s="129"/>
      <c r="G19" s="8"/>
      <c r="H19" s="9"/>
      <c r="I19" s="8"/>
      <c r="J19" s="9"/>
      <c r="K19" s="8"/>
      <c r="L19" s="9"/>
    </row>
    <row r="20" spans="1:12" ht="30" x14ac:dyDescent="0.5">
      <c r="A20" s="18">
        <v>9</v>
      </c>
      <c r="B20" s="14" t="s">
        <v>106</v>
      </c>
      <c r="C20" s="19" t="s">
        <v>79</v>
      </c>
      <c r="D20" s="12"/>
      <c r="E20" s="8"/>
      <c r="F20" s="9"/>
      <c r="G20" s="8"/>
      <c r="H20" s="9"/>
      <c r="I20" s="8"/>
      <c r="J20" s="9"/>
      <c r="K20" s="8"/>
      <c r="L20" s="9"/>
    </row>
    <row r="21" spans="1:12" ht="30" x14ac:dyDescent="0.5">
      <c r="A21" s="18">
        <v>2</v>
      </c>
      <c r="B21" s="14" t="s">
        <v>107</v>
      </c>
      <c r="C21" s="19" t="s">
        <v>83</v>
      </c>
      <c r="D21" s="12"/>
      <c r="E21" s="8"/>
      <c r="F21" s="9"/>
      <c r="G21" s="8"/>
      <c r="H21" s="9"/>
      <c r="I21" s="8"/>
      <c r="J21" s="9"/>
      <c r="K21" s="8"/>
      <c r="L21" s="9"/>
    </row>
    <row r="22" spans="1:12" ht="30" x14ac:dyDescent="0.5">
      <c r="A22" s="18">
        <v>17</v>
      </c>
      <c r="B22" s="14" t="s">
        <v>108</v>
      </c>
      <c r="C22" s="19" t="s">
        <v>109</v>
      </c>
      <c r="D22" s="12"/>
      <c r="E22" s="8"/>
      <c r="F22" s="9"/>
      <c r="G22" s="8"/>
      <c r="H22" s="9"/>
      <c r="I22" s="8"/>
      <c r="J22" s="9"/>
      <c r="K22" s="8"/>
      <c r="L22" s="9"/>
    </row>
    <row r="23" spans="1:12" ht="30" x14ac:dyDescent="0.5">
      <c r="A23" s="18"/>
      <c r="B23" s="14"/>
      <c r="C23" s="19"/>
      <c r="D23" s="12"/>
      <c r="E23" s="8"/>
      <c r="F23" s="9"/>
      <c r="G23" s="8"/>
      <c r="H23" s="9"/>
      <c r="I23" s="8"/>
      <c r="J23" s="9"/>
      <c r="K23" s="8"/>
      <c r="L23" s="9"/>
    </row>
    <row r="24" spans="1:12" ht="30" x14ac:dyDescent="0.5">
      <c r="A24" s="18"/>
      <c r="B24" s="14"/>
      <c r="C24" s="19"/>
      <c r="D24" s="12"/>
      <c r="E24" s="8"/>
      <c r="F24" s="9"/>
      <c r="G24" s="8"/>
      <c r="H24" s="9"/>
      <c r="I24" s="8"/>
      <c r="J24" s="9"/>
      <c r="K24" s="8"/>
      <c r="L24" s="9"/>
    </row>
    <row r="25" spans="1:12" ht="30" x14ac:dyDescent="0.5">
      <c r="A25" s="18"/>
      <c r="B25" s="14"/>
      <c r="C25" s="19"/>
      <c r="D25" s="12"/>
      <c r="E25" s="8"/>
      <c r="F25" s="9"/>
      <c r="G25" s="8"/>
      <c r="H25" s="9"/>
      <c r="I25" s="8"/>
      <c r="J25" s="9"/>
      <c r="K25" s="8"/>
      <c r="L25" s="9"/>
    </row>
  </sheetData>
  <phoneticPr fontId="0" type="noConversion"/>
  <conditionalFormatting sqref="F3:F25 H3:H25 J3:J25 L3:L25">
    <cfRule type="cellIs" dxfId="8" priority="8" stopIfTrue="1" operator="lessThan">
      <formula>$F$1</formula>
    </cfRule>
  </conditionalFormatting>
  <printOptions horizontalCentered="1" verticalCentered="1"/>
  <pageMargins left="7.874015748031496E-2" right="7.874015748031496E-2" top="0.39370078740157483" bottom="0.59055118110236227" header="0.51181102362204722" footer="0.51181102362204722"/>
  <pageSetup paperSize="9" scale="55" orientation="landscape" r:id="rId1"/>
  <headerFooter alignWithMargins="0"/>
  <colBreaks count="1" manualBreakCount="1">
    <brk id="3" max="2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tabSelected="1" zoomScale="80" zoomScaleNormal="80" zoomScaleSheetLayoutView="55" workbookViewId="0">
      <selection activeCell="D7" sqref="D7"/>
    </sheetView>
  </sheetViews>
  <sheetFormatPr defaultColWidth="9.109375" defaultRowHeight="13.2" x14ac:dyDescent="0.25"/>
  <cols>
    <col min="1" max="1" width="13.5546875" style="6" customWidth="1"/>
    <col min="2" max="2" width="11.88671875" style="7" customWidth="1"/>
    <col min="3" max="3" width="61.5546875" style="6" customWidth="1"/>
    <col min="4" max="4" width="40.33203125" style="6" customWidth="1"/>
    <col min="5" max="5" width="29.44140625" style="6" customWidth="1"/>
    <col min="6" max="6" width="13.33203125" style="6" customWidth="1"/>
    <col min="7" max="7" width="9.33203125" style="6" bestFit="1" customWidth="1"/>
    <col min="8" max="8" width="53.6640625" style="6" customWidth="1"/>
    <col min="9" max="9" width="43.33203125" style="6" customWidth="1"/>
    <col min="10" max="10" width="14" style="6" customWidth="1"/>
    <col min="11" max="11" width="20.109375" style="6" customWidth="1"/>
    <col min="12" max="12" width="20.44140625" style="6" customWidth="1"/>
    <col min="13" max="13" width="20.109375" style="6" customWidth="1"/>
    <col min="14" max="14" width="16.6640625" style="6" customWidth="1"/>
    <col min="15" max="16384" width="9.109375" style="6"/>
  </cols>
  <sheetData>
    <row r="1" spans="1:19" ht="78.75" customHeight="1" x14ac:dyDescent="1.4">
      <c r="A1" s="294" t="s">
        <v>24</v>
      </c>
      <c r="B1" s="294"/>
      <c r="C1" s="294"/>
      <c r="D1" s="294"/>
      <c r="E1" s="294"/>
      <c r="F1" s="294" t="s">
        <v>23</v>
      </c>
      <c r="G1" s="294"/>
      <c r="H1" s="294"/>
      <c r="I1" s="294"/>
      <c r="J1" s="294"/>
      <c r="K1" s="294"/>
      <c r="L1" s="294"/>
      <c r="M1" s="294"/>
      <c r="N1" s="294"/>
    </row>
    <row r="2" spans="1:19" ht="42" customHeight="1" thickBot="1" x14ac:dyDescent="1.4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88" t="s">
        <v>183</v>
      </c>
      <c r="P2" s="288" t="s">
        <v>182</v>
      </c>
    </row>
    <row r="3" spans="1:19" s="7" customFormat="1" ht="49.8" thickBot="1" x14ac:dyDescent="0.3">
      <c r="A3" s="32" t="s">
        <v>12</v>
      </c>
      <c r="B3" s="38" t="s">
        <v>38</v>
      </c>
      <c r="C3" s="31" t="s">
        <v>1</v>
      </c>
      <c r="D3" s="31" t="s">
        <v>2</v>
      </c>
      <c r="E3" s="169" t="s">
        <v>19</v>
      </c>
      <c r="F3" s="82" t="s">
        <v>12</v>
      </c>
      <c r="G3" s="38" t="s">
        <v>38</v>
      </c>
      <c r="H3" s="98" t="s">
        <v>1</v>
      </c>
      <c r="I3" s="98" t="s">
        <v>2</v>
      </c>
      <c r="J3" s="125" t="s">
        <v>44</v>
      </c>
      <c r="K3" s="98" t="s">
        <v>17</v>
      </c>
      <c r="L3" s="98" t="s">
        <v>18</v>
      </c>
      <c r="M3" s="99" t="s">
        <v>28</v>
      </c>
      <c r="N3" s="100" t="s">
        <v>22</v>
      </c>
      <c r="P3" s="109">
        <v>1</v>
      </c>
      <c r="Q3" s="109">
        <v>2</v>
      </c>
      <c r="R3" s="109">
        <v>3</v>
      </c>
      <c r="S3" s="109">
        <v>4</v>
      </c>
    </row>
    <row r="4" spans="1:19" ht="30.6" thickTop="1" x14ac:dyDescent="0.5">
      <c r="A4" s="170">
        <f t="shared" ref="A4:A23" si="0">RANK(E4,$E:$E,1)</f>
        <v>1</v>
      </c>
      <c r="B4" s="171">
        <v>34</v>
      </c>
      <c r="C4" s="272" t="str">
        <f>VLOOKUP(B4,B!A:C,2,0)</f>
        <v>Dívky od Vltavské břečky a ty dva vzádu</v>
      </c>
      <c r="D4" s="273" t="str">
        <f>VLOOKUP(B4,B!A:C,3,0)</f>
        <v>VTO Regent + Tygři</v>
      </c>
      <c r="E4" s="277">
        <v>0.52841435185185182</v>
      </c>
      <c r="F4" s="170">
        <f t="shared" ref="F4:F27" si="1">RANK(N4,$N:$N,1)</f>
        <v>1</v>
      </c>
      <c r="G4" s="171">
        <v>34</v>
      </c>
      <c r="H4" s="274" t="str">
        <f>VLOOKUP(G4,B!A:C,2,0)</f>
        <v>Dívky od Vltavské břečky a ty dva vzádu</v>
      </c>
      <c r="I4" s="275" t="str">
        <f>VLOOKUP(G4,B!A:C,3,0)</f>
        <v>VTO Regent + Tygři</v>
      </c>
      <c r="J4" s="124">
        <f>VLOOKUP($G4,B_všestrannost!B:N,13,0)</f>
        <v>0</v>
      </c>
      <c r="K4" s="97">
        <f t="shared" ref="K4:K27" si="2">$K$30+J4</f>
        <v>0.47916666666666669</v>
      </c>
      <c r="L4" s="276">
        <v>0.52841435185185182</v>
      </c>
      <c r="M4" s="97">
        <f>TIME(0,SUM(P4:S4),0)</f>
        <v>1.3888888888888889E-3</v>
      </c>
      <c r="N4" s="101">
        <f t="shared" ref="N4:N27" si="3">IFERROR(L4-K4+M4,"")</f>
        <v>5.0636574074074021E-2</v>
      </c>
      <c r="O4" s="289"/>
      <c r="P4" s="110"/>
      <c r="Q4" s="110">
        <v>1</v>
      </c>
      <c r="R4" s="110"/>
      <c r="S4" s="110">
        <v>1</v>
      </c>
    </row>
    <row r="5" spans="1:19" ht="30" x14ac:dyDescent="0.5">
      <c r="A5" s="170">
        <f t="shared" si="0"/>
        <v>2</v>
      </c>
      <c r="B5" s="171">
        <v>42</v>
      </c>
      <c r="C5" s="272" t="str">
        <f>VLOOKUP(B5,B!A:C,2,0)</f>
        <v>Rytíři u piknikového stolu</v>
      </c>
      <c r="D5" s="273" t="str">
        <f>VLOOKUP(B5,B!A:C,3,0)</f>
        <v>Práčata</v>
      </c>
      <c r="E5" s="277">
        <v>0.53695601851851849</v>
      </c>
      <c r="F5" s="170">
        <f t="shared" si="1"/>
        <v>2</v>
      </c>
      <c r="G5" s="171">
        <v>30</v>
      </c>
      <c r="H5" s="274" t="str">
        <f>VLOOKUP(G5,B!A:C,2,0)</f>
        <v>Jamalova družina</v>
      </c>
      <c r="I5" s="275" t="str">
        <f>VLOOKUP(G5,B!A:C,3,0)</f>
        <v>VTO Tygři</v>
      </c>
      <c r="J5" s="124">
        <f>VLOOKUP($G5,B_všestrannost!B:N,13,0)</f>
        <v>8.0555555555555554E-3</v>
      </c>
      <c r="K5" s="97">
        <f t="shared" si="2"/>
        <v>0.48722222222222222</v>
      </c>
      <c r="L5" s="276">
        <v>0.54038194444444443</v>
      </c>
      <c r="M5" s="97">
        <f t="shared" ref="M5:M27" si="4">TIME(0,SUM(P5:S5),0)</f>
        <v>6.9444444444444447E-4</v>
      </c>
      <c r="N5" s="101">
        <f t="shared" si="3"/>
        <v>5.3854166666666647E-2</v>
      </c>
      <c r="O5" s="289"/>
      <c r="P5" s="110"/>
      <c r="Q5" s="110">
        <v>1</v>
      </c>
      <c r="R5" s="110"/>
      <c r="S5" s="110"/>
    </row>
    <row r="6" spans="1:19" ht="30" x14ac:dyDescent="0.5">
      <c r="A6" s="170">
        <f t="shared" si="0"/>
        <v>3</v>
      </c>
      <c r="B6" s="171">
        <v>30</v>
      </c>
      <c r="C6" s="272" t="str">
        <f>VLOOKUP(B6,B!A:C,2,0)</f>
        <v>Jamalova družina</v>
      </c>
      <c r="D6" s="273" t="str">
        <f>VLOOKUP(B6,B!A:C,3,0)</f>
        <v>VTO Tygři</v>
      </c>
      <c r="E6" s="277">
        <v>0.54038194444444443</v>
      </c>
      <c r="F6" s="170">
        <f t="shared" si="1"/>
        <v>3</v>
      </c>
      <c r="G6" s="171">
        <v>41</v>
      </c>
      <c r="H6" s="274" t="str">
        <f>VLOOKUP(G6,B!A:C,2,0)</f>
        <v>Slavoj Faravond</v>
      </c>
      <c r="I6" s="275" t="str">
        <f>VLOOKUP(G6,B!A:C,3,0)</f>
        <v>4. přístav</v>
      </c>
      <c r="J6" s="124">
        <f>VLOOKUP($G6,B_všestrannost!B:N,13,0)</f>
        <v>6.9791666666666674E-3</v>
      </c>
      <c r="K6" s="97">
        <f t="shared" si="2"/>
        <v>0.48614583333333333</v>
      </c>
      <c r="L6" s="276">
        <v>0.54364583333333327</v>
      </c>
      <c r="M6" s="97">
        <f t="shared" si="4"/>
        <v>2.0833333333333333E-3</v>
      </c>
      <c r="N6" s="101">
        <f t="shared" si="3"/>
        <v>5.9583333333333273E-2</v>
      </c>
      <c r="O6" s="289"/>
      <c r="P6" s="110">
        <v>1</v>
      </c>
      <c r="Q6" s="110">
        <v>1</v>
      </c>
      <c r="R6" s="110"/>
      <c r="S6" s="110">
        <v>1</v>
      </c>
    </row>
    <row r="7" spans="1:19" ht="30" x14ac:dyDescent="0.5">
      <c r="A7" s="170">
        <f t="shared" si="0"/>
        <v>4</v>
      </c>
      <c r="B7" s="171">
        <v>33</v>
      </c>
      <c r="C7" s="272" t="str">
        <f>VLOOKUP(B7,B!A:C,2,0)</f>
        <v>Zakletý trpaslíci</v>
      </c>
      <c r="D7" s="273" t="str">
        <f>VLOOKUP(B7,B!A:C,3,0)</f>
        <v>VTO Neptun</v>
      </c>
      <c r="E7" s="277">
        <v>0.54189814814814818</v>
      </c>
      <c r="F7" s="170">
        <f t="shared" si="1"/>
        <v>4</v>
      </c>
      <c r="G7" s="171">
        <v>31</v>
      </c>
      <c r="H7" s="274" t="str">
        <f>VLOOKUP(G7,B!A:C,2,0)</f>
        <v>Golden pigs</v>
      </c>
      <c r="I7" s="275" t="str">
        <f>VLOOKUP(G7,B!A:C,3,0)</f>
        <v>Starý psi</v>
      </c>
      <c r="J7" s="124">
        <f>VLOOKUP($G7,B_všestrannost!B:N,13,0)</f>
        <v>1.0752314814814814E-2</v>
      </c>
      <c r="K7" s="97">
        <f t="shared" si="2"/>
        <v>0.4899189814814815</v>
      </c>
      <c r="L7" s="276">
        <v>0.55181712962962959</v>
      </c>
      <c r="M7" s="97">
        <f t="shared" si="4"/>
        <v>6.9444444444444447E-4</v>
      </c>
      <c r="N7" s="101">
        <f t="shared" si="3"/>
        <v>6.2592592592592533E-2</v>
      </c>
      <c r="O7" s="289"/>
      <c r="P7" s="110"/>
      <c r="Q7" s="110">
        <v>1</v>
      </c>
      <c r="R7" s="110"/>
      <c r="S7" s="110"/>
    </row>
    <row r="8" spans="1:19" ht="30" x14ac:dyDescent="0.5">
      <c r="A8" s="170">
        <f t="shared" si="0"/>
        <v>5</v>
      </c>
      <c r="B8" s="171">
        <v>37</v>
      </c>
      <c r="C8" s="272" t="str">
        <f>VLOOKUP(B8,B!A:C,2,0)</f>
        <v>Motorový rohlík</v>
      </c>
      <c r="D8" s="273" t="str">
        <f>VLOOKUP(B8,B!A:C,3,0)</f>
        <v>Mokro</v>
      </c>
      <c r="E8" s="277">
        <v>0.54284722222222226</v>
      </c>
      <c r="F8" s="170">
        <f t="shared" si="1"/>
        <v>5</v>
      </c>
      <c r="G8" s="171">
        <v>25</v>
      </c>
      <c r="H8" s="274" t="str">
        <f>VLOOKUP(G8,B!A:C,2,0)</f>
        <v>Kačky B1</v>
      </c>
      <c r="I8" s="275" t="str">
        <f>VLOOKUP(G8,B!A:C,3,0)</f>
        <v>4.přístav</v>
      </c>
      <c r="J8" s="124">
        <f>VLOOKUP($G8,B_všestrannost!B:N,13,0)</f>
        <v>9.1319444444444443E-3</v>
      </c>
      <c r="K8" s="97">
        <f t="shared" si="2"/>
        <v>0.48829861111111111</v>
      </c>
      <c r="L8" s="276">
        <v>0.5506712962962963</v>
      </c>
      <c r="M8" s="97">
        <f t="shared" si="4"/>
        <v>1.3888888888888889E-3</v>
      </c>
      <c r="N8" s="101">
        <f t="shared" si="3"/>
        <v>6.3761574074074068E-2</v>
      </c>
      <c r="O8" s="289"/>
      <c r="P8" s="110"/>
      <c r="Q8" s="110">
        <v>1</v>
      </c>
      <c r="R8" s="110"/>
      <c r="S8" s="110">
        <v>1</v>
      </c>
    </row>
    <row r="9" spans="1:19" ht="30" x14ac:dyDescent="0.5">
      <c r="A9" s="170">
        <f t="shared" si="0"/>
        <v>6</v>
      </c>
      <c r="B9" s="171">
        <v>41</v>
      </c>
      <c r="C9" s="272" t="str">
        <f>VLOOKUP(B9,B!A:C,2,0)</f>
        <v>Slavoj Faravond</v>
      </c>
      <c r="D9" s="273" t="str">
        <f>VLOOKUP(B9,B!A:C,3,0)</f>
        <v>4. přístav</v>
      </c>
      <c r="E9" s="277">
        <v>0.54364583333333327</v>
      </c>
      <c r="F9" s="170">
        <f t="shared" si="1"/>
        <v>6</v>
      </c>
      <c r="G9" s="171">
        <v>36</v>
      </c>
      <c r="H9" s="274" t="str">
        <f>VLOOKUP(G9,B!A:C,2,0)</f>
        <v>Albatrosové 2</v>
      </c>
      <c r="I9" s="275" t="str">
        <f>VLOOKUP(G9,B!A:C,3,0)</f>
        <v>4. přístav</v>
      </c>
      <c r="J9" s="124">
        <f>VLOOKUP($G9,B_všestrannost!B:N,13,0)</f>
        <v>8.5995370370370357E-3</v>
      </c>
      <c r="K9" s="97">
        <f t="shared" si="2"/>
        <v>0.48776620370370372</v>
      </c>
      <c r="L9" s="276">
        <v>0.5566550925925926</v>
      </c>
      <c r="M9" s="97">
        <f t="shared" si="4"/>
        <v>0</v>
      </c>
      <c r="N9" s="101">
        <f t="shared" si="3"/>
        <v>6.8888888888888888E-2</v>
      </c>
      <c r="O9" s="289"/>
      <c r="P9" s="110"/>
      <c r="Q9" s="110"/>
      <c r="R9" s="110"/>
      <c r="S9" s="110"/>
    </row>
    <row r="10" spans="1:19" ht="30" x14ac:dyDescent="0.5">
      <c r="A10" s="170">
        <f t="shared" si="0"/>
        <v>7</v>
      </c>
      <c r="B10" s="171">
        <v>43</v>
      </c>
      <c r="C10" s="272" t="str">
        <f>VLOOKUP(B10,B!A:C,2,0)</f>
        <v>Kačky B2</v>
      </c>
      <c r="D10" s="273" t="str">
        <f>VLOOKUP(B10,B!A:C,3,0)</f>
        <v>4.přístav</v>
      </c>
      <c r="E10" s="277">
        <v>0.54957175925925927</v>
      </c>
      <c r="F10" s="170">
        <f t="shared" si="1"/>
        <v>7</v>
      </c>
      <c r="G10" s="171">
        <v>44</v>
      </c>
      <c r="H10" s="274" t="str">
        <f>VLOOKUP(G10,B!A:C,2,0)</f>
        <v>Chudák Jožin podruhé</v>
      </c>
      <c r="I10" s="275" t="str">
        <f>VLOOKUP(G10,B!A:C,3,0)</f>
        <v>VTO Neptun</v>
      </c>
      <c r="J10" s="124">
        <f>VLOOKUP($G10,B_všestrannost!B:N,13,0)</f>
        <v>1.0752314814814814E-2</v>
      </c>
      <c r="K10" s="97">
        <f t="shared" si="2"/>
        <v>0.4899189814814815</v>
      </c>
      <c r="L10" s="276">
        <v>0.55202546296296295</v>
      </c>
      <c r="M10" s="97">
        <f t="shared" si="4"/>
        <v>7.6388888888888886E-3</v>
      </c>
      <c r="N10" s="101">
        <f t="shared" si="3"/>
        <v>6.9745370370370346E-2</v>
      </c>
      <c r="O10" s="289"/>
      <c r="P10" s="110"/>
      <c r="Q10" s="110">
        <v>10</v>
      </c>
      <c r="R10" s="110">
        <v>1</v>
      </c>
      <c r="S10" s="110"/>
    </row>
    <row r="11" spans="1:19" ht="30" x14ac:dyDescent="0.5">
      <c r="A11" s="170">
        <f t="shared" si="0"/>
        <v>8</v>
      </c>
      <c r="B11" s="171">
        <v>25</v>
      </c>
      <c r="C11" s="272" t="str">
        <f>VLOOKUP(B11,B!A:C,2,0)</f>
        <v>Kačky B1</v>
      </c>
      <c r="D11" s="273" t="str">
        <f>VLOOKUP(B11,B!A:C,3,0)</f>
        <v>4.přístav</v>
      </c>
      <c r="E11" s="277">
        <v>0.5506712962962963</v>
      </c>
      <c r="F11" s="170">
        <f t="shared" si="1"/>
        <v>8</v>
      </c>
      <c r="G11" s="171">
        <v>42</v>
      </c>
      <c r="H11" s="274" t="str">
        <f>VLOOKUP(G11,B!A:C,2,0)</f>
        <v>Rytíři u piknikového stolu</v>
      </c>
      <c r="I11" s="275" t="str">
        <f>VLOOKUP(G11,B!A:C,3,0)</f>
        <v>Práčata</v>
      </c>
      <c r="J11" s="124">
        <f>VLOOKUP($G11,B_všestrannost!B:N,13,0)</f>
        <v>2.685185185185185E-3</v>
      </c>
      <c r="K11" s="97">
        <f t="shared" si="2"/>
        <v>0.48185185185185186</v>
      </c>
      <c r="L11" s="276">
        <v>0.53695601851851849</v>
      </c>
      <c r="M11" s="97">
        <f t="shared" si="4"/>
        <v>1.5972222222222224E-2</v>
      </c>
      <c r="N11" s="101">
        <f t="shared" si="3"/>
        <v>7.1076388888888842E-2</v>
      </c>
      <c r="O11" s="289"/>
      <c r="P11" s="110">
        <v>2</v>
      </c>
      <c r="Q11" s="110">
        <v>11</v>
      </c>
      <c r="R11" s="110"/>
      <c r="S11" s="110">
        <v>10</v>
      </c>
    </row>
    <row r="12" spans="1:19" ht="30" x14ac:dyDescent="0.5">
      <c r="A12" s="170">
        <f t="shared" si="0"/>
        <v>9</v>
      </c>
      <c r="B12" s="171">
        <v>31</v>
      </c>
      <c r="C12" s="272" t="str">
        <f>VLOOKUP(B12,B!A:C,2,0)</f>
        <v>Golden pigs</v>
      </c>
      <c r="D12" s="273" t="str">
        <f>VLOOKUP(B12,B!A:C,3,0)</f>
        <v>Starý psi</v>
      </c>
      <c r="E12" s="277">
        <v>0.55181712962962959</v>
      </c>
      <c r="F12" s="170">
        <f t="shared" si="1"/>
        <v>9</v>
      </c>
      <c r="G12" s="171">
        <v>33</v>
      </c>
      <c r="H12" s="274" t="str">
        <f>VLOOKUP(G12,B!A:C,2,0)</f>
        <v>Zakletý trpaslíci</v>
      </c>
      <c r="I12" s="275" t="str">
        <f>VLOOKUP(G12,B!A:C,3,0)</f>
        <v>VTO Neptun</v>
      </c>
      <c r="J12" s="124">
        <f>VLOOKUP($G12,B_všestrannost!B:N,13,0)</f>
        <v>4.8379629629629632E-3</v>
      </c>
      <c r="K12" s="97">
        <f t="shared" si="2"/>
        <v>0.48400462962962965</v>
      </c>
      <c r="L12" s="276">
        <v>0.54189814814814818</v>
      </c>
      <c r="M12" s="97">
        <f t="shared" si="4"/>
        <v>1.5277777777777777E-2</v>
      </c>
      <c r="N12" s="101">
        <f t="shared" si="3"/>
        <v>7.3171296296296318E-2</v>
      </c>
      <c r="O12" s="289"/>
      <c r="P12" s="110">
        <v>1</v>
      </c>
      <c r="Q12" s="110">
        <v>11</v>
      </c>
      <c r="R12" s="110"/>
      <c r="S12" s="110">
        <v>10</v>
      </c>
    </row>
    <row r="13" spans="1:19" ht="30" x14ac:dyDescent="0.5">
      <c r="A13" s="170">
        <f t="shared" si="0"/>
        <v>10</v>
      </c>
      <c r="B13" s="171">
        <v>44</v>
      </c>
      <c r="C13" s="272" t="str">
        <f>VLOOKUP(B13,B!A:C,2,0)</f>
        <v>Chudák Jožin podruhé</v>
      </c>
      <c r="D13" s="273" t="str">
        <f>VLOOKUP(B13,B!A:C,3,0)</f>
        <v>VTO Neptun</v>
      </c>
      <c r="E13" s="277">
        <v>0.55202546296296295</v>
      </c>
      <c r="F13" s="170">
        <f t="shared" si="1"/>
        <v>10</v>
      </c>
      <c r="G13" s="171">
        <v>43</v>
      </c>
      <c r="H13" s="274" t="str">
        <f>VLOOKUP(G13,B!A:C,2,0)</f>
        <v>Kačky B2</v>
      </c>
      <c r="I13" s="275" t="str">
        <f>VLOOKUP(G13,B!A:C,3,0)</f>
        <v>4.přístav</v>
      </c>
      <c r="J13" s="124">
        <f>VLOOKUP($G13,B_všestrannost!B:N,13,0)</f>
        <v>7.5231481481481477E-3</v>
      </c>
      <c r="K13" s="97">
        <f t="shared" si="2"/>
        <v>0.48668981481481483</v>
      </c>
      <c r="L13" s="276">
        <v>0.54957175925925927</v>
      </c>
      <c r="M13" s="97">
        <f t="shared" si="4"/>
        <v>1.3888888888888888E-2</v>
      </c>
      <c r="N13" s="101">
        <f t="shared" si="3"/>
        <v>7.6770833333333344E-2</v>
      </c>
      <c r="O13" s="289"/>
      <c r="P13" s="110"/>
      <c r="Q13" s="110">
        <v>20</v>
      </c>
      <c r="R13" s="110"/>
      <c r="S13" s="110"/>
    </row>
    <row r="14" spans="1:19" ht="30" x14ac:dyDescent="0.5">
      <c r="A14" s="170">
        <f t="shared" si="0"/>
        <v>11</v>
      </c>
      <c r="B14" s="171">
        <v>38</v>
      </c>
      <c r="C14" s="272" t="str">
        <f>VLOOKUP(B14,B!A:C,2,0)</f>
        <v>Co já vím</v>
      </c>
      <c r="D14" s="273" t="str">
        <f>VLOOKUP(B14,B!A:C,3,0)</f>
        <v>VTO Regent</v>
      </c>
      <c r="E14" s="277">
        <v>0.55266203703703709</v>
      </c>
      <c r="F14" s="170">
        <f t="shared" si="1"/>
        <v>11</v>
      </c>
      <c r="G14" s="171">
        <v>37</v>
      </c>
      <c r="H14" s="274" t="str">
        <f>VLOOKUP(G14,B!A:C,2,0)</f>
        <v>Motorový rohlík</v>
      </c>
      <c r="I14" s="275" t="str">
        <f>VLOOKUP(G14,B!A:C,3,0)</f>
        <v>Mokro</v>
      </c>
      <c r="J14" s="124">
        <f>VLOOKUP($G14,B_všestrannost!B:N,13,0)</f>
        <v>4.8379629629629632E-3</v>
      </c>
      <c r="K14" s="97">
        <f t="shared" si="2"/>
        <v>0.48400462962962965</v>
      </c>
      <c r="L14" s="276">
        <v>0.54284722222222226</v>
      </c>
      <c r="M14" s="97">
        <f t="shared" si="4"/>
        <v>2.2222222222222223E-2</v>
      </c>
      <c r="N14" s="101">
        <f t="shared" si="3"/>
        <v>8.106481481481484E-2</v>
      </c>
      <c r="O14" s="289"/>
      <c r="P14" s="110">
        <v>1</v>
      </c>
      <c r="Q14" s="110">
        <v>11</v>
      </c>
      <c r="R14" s="110"/>
      <c r="S14" s="110">
        <v>20</v>
      </c>
    </row>
    <row r="15" spans="1:19" ht="30" x14ac:dyDescent="0.5">
      <c r="A15" s="170">
        <f t="shared" si="0"/>
        <v>12</v>
      </c>
      <c r="B15" s="171">
        <v>36</v>
      </c>
      <c r="C15" s="272" t="str">
        <f>VLOOKUP(B15,B!A:C,2,0)</f>
        <v>Albatrosové 2</v>
      </c>
      <c r="D15" s="273" t="str">
        <f>VLOOKUP(B15,B!A:C,3,0)</f>
        <v>4. přístav</v>
      </c>
      <c r="E15" s="277">
        <v>0.5566550925925926</v>
      </c>
      <c r="F15" s="170">
        <f t="shared" si="1"/>
        <v>12</v>
      </c>
      <c r="G15" s="171">
        <v>28</v>
      </c>
      <c r="H15" s="274" t="str">
        <f>VLOOKUP(G15,B!A:C,2,0)</f>
        <v>Obelixovo družstvo</v>
      </c>
      <c r="I15" s="275" t="str">
        <f>VLOOKUP(G15,B!A:C,3,0)</f>
        <v>Práčata</v>
      </c>
      <c r="J15" s="124">
        <f>VLOOKUP($G15,B_všestrannost!B:N,13,0)</f>
        <v>1.3969907407407408E-2</v>
      </c>
      <c r="K15" s="97">
        <f t="shared" si="2"/>
        <v>0.49313657407407407</v>
      </c>
      <c r="L15" s="276">
        <v>0.55987268518518518</v>
      </c>
      <c r="M15" s="97">
        <f t="shared" si="4"/>
        <v>1.5277777777777777E-2</v>
      </c>
      <c r="N15" s="101">
        <f t="shared" si="3"/>
        <v>8.2013888888888886E-2</v>
      </c>
      <c r="O15" s="289"/>
      <c r="P15" s="110"/>
      <c r="Q15" s="110">
        <v>20</v>
      </c>
      <c r="R15" s="110">
        <v>1</v>
      </c>
      <c r="S15" s="110">
        <v>1</v>
      </c>
    </row>
    <row r="16" spans="1:19" ht="30" x14ac:dyDescent="0.5">
      <c r="A16" s="170">
        <f t="shared" si="0"/>
        <v>13</v>
      </c>
      <c r="B16" s="171">
        <v>28</v>
      </c>
      <c r="C16" s="272" t="str">
        <f>VLOOKUP(B16,B!A:C,2,0)</f>
        <v>Obelixovo družstvo</v>
      </c>
      <c r="D16" s="273" t="str">
        <f>VLOOKUP(B16,B!A:C,3,0)</f>
        <v>Práčata</v>
      </c>
      <c r="E16" s="277">
        <v>0.55987268518518518</v>
      </c>
      <c r="F16" s="170">
        <f t="shared" si="1"/>
        <v>13</v>
      </c>
      <c r="G16" s="171">
        <v>38</v>
      </c>
      <c r="H16" s="274" t="str">
        <f>VLOOKUP(G16,B!A:C,2,0)</f>
        <v>Co já vím</v>
      </c>
      <c r="I16" s="275" t="str">
        <f>VLOOKUP(G16,B!A:C,3,0)</f>
        <v>VTO Regent</v>
      </c>
      <c r="J16" s="124">
        <f>VLOOKUP($G16,B_všestrannost!B:N,13,0)</f>
        <v>4.8379629629629632E-3</v>
      </c>
      <c r="K16" s="97">
        <f t="shared" si="2"/>
        <v>0.48400462962962965</v>
      </c>
      <c r="L16" s="276">
        <v>0.55266203703703709</v>
      </c>
      <c r="M16" s="97">
        <f t="shared" si="4"/>
        <v>1.4583333333333332E-2</v>
      </c>
      <c r="N16" s="101">
        <f t="shared" si="3"/>
        <v>8.3240740740740782E-2</v>
      </c>
      <c r="O16" s="289"/>
      <c r="P16" s="110"/>
      <c r="Q16" s="110">
        <v>11</v>
      </c>
      <c r="R16" s="110"/>
      <c r="S16" s="110">
        <v>10</v>
      </c>
    </row>
    <row r="17" spans="1:19" ht="30" x14ac:dyDescent="0.5">
      <c r="A17" s="170">
        <f t="shared" si="0"/>
        <v>14</v>
      </c>
      <c r="B17" s="171">
        <v>39</v>
      </c>
      <c r="C17" s="272" t="str">
        <f>VLOOKUP(B17,B!A:C,2,0)</f>
        <v>Skřítek z betonu</v>
      </c>
      <c r="D17" s="273" t="str">
        <f>VLOOKUP(B17,B!A:C,3,0)</f>
        <v>DDM Praha 2</v>
      </c>
      <c r="E17" s="277">
        <v>0.56163194444444442</v>
      </c>
      <c r="F17" s="170">
        <f t="shared" si="1"/>
        <v>14</v>
      </c>
      <c r="G17" s="171">
        <v>26</v>
      </c>
      <c r="H17" s="274" t="str">
        <f>VLOOKUP(G17,B!A:C,2,0)</f>
        <v>Albatrosové 3</v>
      </c>
      <c r="I17" s="275" t="str">
        <f>VLOOKUP(G17,B!A:C,3,0)</f>
        <v>4. přístav</v>
      </c>
      <c r="J17" s="124">
        <f>VLOOKUP($G17,B_všestrannost!B:N,13,0)</f>
        <v>9.1319444444444443E-3</v>
      </c>
      <c r="K17" s="97">
        <f t="shared" si="2"/>
        <v>0.48829861111111111</v>
      </c>
      <c r="L17" s="276">
        <v>0.56435185185185188</v>
      </c>
      <c r="M17" s="97">
        <f t="shared" si="4"/>
        <v>8.3333333333333332E-3</v>
      </c>
      <c r="N17" s="101">
        <f t="shared" si="3"/>
        <v>8.43865740740741E-2</v>
      </c>
      <c r="O17" s="289"/>
      <c r="P17" s="110"/>
      <c r="Q17" s="110">
        <v>11</v>
      </c>
      <c r="R17" s="110"/>
      <c r="S17" s="110">
        <v>1</v>
      </c>
    </row>
    <row r="18" spans="1:19" ht="30" x14ac:dyDescent="0.5">
      <c r="A18" s="170">
        <f t="shared" si="0"/>
        <v>15</v>
      </c>
      <c r="B18" s="171">
        <v>26</v>
      </c>
      <c r="C18" s="272" t="str">
        <f>VLOOKUP(B18,B!A:C,2,0)</f>
        <v>Albatrosové 3</v>
      </c>
      <c r="D18" s="273" t="str">
        <f>VLOOKUP(B18,B!A:C,3,0)</f>
        <v>4. přístav</v>
      </c>
      <c r="E18" s="277">
        <v>0.56435185185185188</v>
      </c>
      <c r="F18" s="170">
        <f t="shared" si="1"/>
        <v>15</v>
      </c>
      <c r="G18" s="171">
        <v>24</v>
      </c>
      <c r="H18" s="274" t="str">
        <f>VLOOKUP(G18,B!A:C,2,0)</f>
        <v>Šutráci</v>
      </c>
      <c r="I18" s="275" t="str">
        <f>VLOOKUP(G18,B!A:C,3,0)</f>
        <v>DDM Praha 2</v>
      </c>
      <c r="J18" s="124">
        <f>VLOOKUP($G18,B_všestrannost!B:N,13,0)</f>
        <v>1.4513888888888889E-2</v>
      </c>
      <c r="K18" s="97">
        <f t="shared" si="2"/>
        <v>0.49368055555555557</v>
      </c>
      <c r="L18" s="276">
        <v>0.57075231481481481</v>
      </c>
      <c r="M18" s="97">
        <f t="shared" si="4"/>
        <v>8.3333333333333332E-3</v>
      </c>
      <c r="N18" s="101">
        <f t="shared" si="3"/>
        <v>8.5405092592592574E-2</v>
      </c>
      <c r="O18" s="289"/>
      <c r="P18" s="110">
        <v>1</v>
      </c>
      <c r="Q18" s="110">
        <v>11</v>
      </c>
      <c r="R18" s="110"/>
      <c r="S18" s="110"/>
    </row>
    <row r="19" spans="1:19" ht="30" x14ac:dyDescent="0.5">
      <c r="A19" s="170">
        <f t="shared" si="0"/>
        <v>16</v>
      </c>
      <c r="B19" s="171">
        <v>27</v>
      </c>
      <c r="C19" s="272" t="str">
        <f>VLOOKUP(B19,B!A:C,2,0)</f>
        <v>Loupežná výprava</v>
      </c>
      <c r="D19" s="273" t="str">
        <f>VLOOKUP(B19,B!A:C,3,0)</f>
        <v>Práčata</v>
      </c>
      <c r="E19" s="277">
        <v>0.56840277777777781</v>
      </c>
      <c r="F19" s="170">
        <f t="shared" si="1"/>
        <v>16</v>
      </c>
      <c r="G19" s="171">
        <v>27</v>
      </c>
      <c r="H19" s="274" t="str">
        <f>VLOOKUP(G19,B!A:C,2,0)</f>
        <v>Loupežná výprava</v>
      </c>
      <c r="I19" s="275" t="str">
        <f>VLOOKUP(G19,B!A:C,3,0)</f>
        <v>Práčata</v>
      </c>
      <c r="J19" s="124">
        <f>VLOOKUP($G19,B_všestrannost!B:N,13,0)</f>
        <v>1.1817129629629629E-2</v>
      </c>
      <c r="K19" s="97">
        <f t="shared" si="2"/>
        <v>0.49098379629629629</v>
      </c>
      <c r="L19" s="276">
        <v>0.56840277777777781</v>
      </c>
      <c r="M19" s="97">
        <f t="shared" si="4"/>
        <v>1.0416666666666666E-2</v>
      </c>
      <c r="N19" s="101">
        <f t="shared" si="3"/>
        <v>8.783564814814819E-2</v>
      </c>
      <c r="O19" s="289"/>
      <c r="P19" s="110">
        <v>1</v>
      </c>
      <c r="Q19" s="110">
        <v>11</v>
      </c>
      <c r="R19" s="110">
        <v>1</v>
      </c>
      <c r="S19" s="110">
        <v>2</v>
      </c>
    </row>
    <row r="20" spans="1:19" ht="30" x14ac:dyDescent="0.5">
      <c r="A20" s="170">
        <f t="shared" si="0"/>
        <v>17</v>
      </c>
      <c r="B20" s="171">
        <v>24</v>
      </c>
      <c r="C20" s="272" t="str">
        <f>VLOOKUP(B20,B!A:C,2,0)</f>
        <v>Šutráci</v>
      </c>
      <c r="D20" s="273" t="str">
        <f>VLOOKUP(B20,B!A:C,3,0)</f>
        <v>DDM Praha 2</v>
      </c>
      <c r="E20" s="277">
        <v>0.57075231481481481</v>
      </c>
      <c r="F20" s="170">
        <f t="shared" si="1"/>
        <v>17</v>
      </c>
      <c r="G20" s="171">
        <v>22</v>
      </c>
      <c r="H20" s="274" t="str">
        <f>VLOOKUP(G20,B!A:C,2,0)</f>
        <v>Nevolnící</v>
      </c>
      <c r="I20" s="275" t="str">
        <f>VLOOKUP(G20,B!A:C,3,0)</f>
        <v>Práčata</v>
      </c>
      <c r="J20" s="124">
        <f>VLOOKUP($G20,B_všestrannost!B:N,13,0)</f>
        <v>1.1817129629629629E-2</v>
      </c>
      <c r="K20" s="97">
        <f t="shared" si="2"/>
        <v>0.49098379629629629</v>
      </c>
      <c r="L20" s="276">
        <v>0.57715277777777774</v>
      </c>
      <c r="M20" s="97">
        <f t="shared" si="4"/>
        <v>2.0833333333333333E-3</v>
      </c>
      <c r="N20" s="101">
        <f t="shared" si="3"/>
        <v>8.8252314814814783E-2</v>
      </c>
      <c r="O20" s="289"/>
      <c r="P20" s="110">
        <v>1</v>
      </c>
      <c r="Q20" s="110">
        <v>1</v>
      </c>
      <c r="R20" s="110"/>
      <c r="S20" s="110">
        <v>1</v>
      </c>
    </row>
    <row r="21" spans="1:19" ht="30" x14ac:dyDescent="0.5">
      <c r="A21" s="170">
        <f t="shared" si="0"/>
        <v>18</v>
      </c>
      <c r="B21" s="171">
        <v>29</v>
      </c>
      <c r="C21" s="272" t="str">
        <f>VLOOKUP(B21,B!A:C,2,0)</f>
        <v>Unnamed</v>
      </c>
      <c r="D21" s="273" t="str">
        <f>VLOOKUP(B21,B!A:C,3,0)</f>
        <v>4. přístav</v>
      </c>
      <c r="E21" s="277">
        <v>0.57540509259259254</v>
      </c>
      <c r="F21" s="170">
        <f t="shared" si="1"/>
        <v>18</v>
      </c>
      <c r="G21" s="171">
        <v>21</v>
      </c>
      <c r="H21" s="274" t="str">
        <f>VLOOKUP(G21,B!A:C,2,0)</f>
        <v>Lvice</v>
      </c>
      <c r="I21" s="275" t="str">
        <f>VLOOKUP(G21,B!A:C,3,0)</f>
        <v>Lvíčata</v>
      </c>
      <c r="J21" s="124">
        <f>VLOOKUP($G21,B_všestrannost!B:N,13,0)</f>
        <v>1.6666666666666666E-2</v>
      </c>
      <c r="K21" s="97">
        <f t="shared" si="2"/>
        <v>0.49583333333333335</v>
      </c>
      <c r="L21" s="276">
        <v>0.57611111111111113</v>
      </c>
      <c r="M21" s="97">
        <f t="shared" si="4"/>
        <v>9.7222222222222224E-3</v>
      </c>
      <c r="N21" s="101">
        <f t="shared" si="3"/>
        <v>0.09</v>
      </c>
      <c r="O21" s="289"/>
      <c r="P21" s="110">
        <v>1</v>
      </c>
      <c r="Q21" s="110">
        <v>11</v>
      </c>
      <c r="R21" s="110">
        <v>1</v>
      </c>
      <c r="S21" s="110">
        <v>1</v>
      </c>
    </row>
    <row r="22" spans="1:19" ht="30" x14ac:dyDescent="0.5">
      <c r="A22" s="170">
        <f t="shared" si="0"/>
        <v>19</v>
      </c>
      <c r="B22" s="171">
        <v>21</v>
      </c>
      <c r="C22" s="272" t="str">
        <f>VLOOKUP(B22,B!A:C,2,0)</f>
        <v>Lvice</v>
      </c>
      <c r="D22" s="273" t="str">
        <f>VLOOKUP(B22,B!A:C,3,0)</f>
        <v>Lvíčata</v>
      </c>
      <c r="E22" s="277">
        <v>0.57611111111111113</v>
      </c>
      <c r="F22" s="170">
        <f t="shared" si="1"/>
        <v>19</v>
      </c>
      <c r="G22" s="171">
        <v>39</v>
      </c>
      <c r="H22" s="274" t="str">
        <f>VLOOKUP(G22,B!A:C,2,0)</f>
        <v>Skřítek z betonu</v>
      </c>
      <c r="I22" s="275" t="str">
        <f>VLOOKUP(G22,B!A:C,3,0)</f>
        <v>DDM Praha 2</v>
      </c>
      <c r="J22" s="124">
        <f>VLOOKUP($G22,B_všestrannost!B:N,13,0)</f>
        <v>1.6087962962962963E-3</v>
      </c>
      <c r="K22" s="97">
        <f t="shared" si="2"/>
        <v>0.48077546296296297</v>
      </c>
      <c r="L22" s="276">
        <v>0.56163194444444442</v>
      </c>
      <c r="M22" s="97">
        <f t="shared" si="4"/>
        <v>1.4583333333333332E-2</v>
      </c>
      <c r="N22" s="101">
        <f t="shared" si="3"/>
        <v>9.5439814814814783E-2</v>
      </c>
      <c r="O22" s="289"/>
      <c r="P22" s="110"/>
      <c r="Q22" s="110">
        <v>11</v>
      </c>
      <c r="R22" s="110"/>
      <c r="S22" s="110">
        <v>10</v>
      </c>
    </row>
    <row r="23" spans="1:19" ht="30" x14ac:dyDescent="0.5">
      <c r="A23" s="170">
        <f t="shared" si="0"/>
        <v>20</v>
      </c>
      <c r="B23" s="171">
        <v>22</v>
      </c>
      <c r="C23" s="272" t="str">
        <f>VLOOKUP(B23,B!A:C,2,0)</f>
        <v>Nevolnící</v>
      </c>
      <c r="D23" s="273" t="str">
        <f>VLOOKUP(B23,B!A:C,3,0)</f>
        <v>Práčata</v>
      </c>
      <c r="E23" s="277">
        <v>0.57715277777777774</v>
      </c>
      <c r="F23" s="170">
        <f t="shared" si="1"/>
        <v>20</v>
      </c>
      <c r="G23" s="171">
        <v>29</v>
      </c>
      <c r="H23" s="274" t="str">
        <f>VLOOKUP(G23,B!A:C,2,0)</f>
        <v>Unnamed</v>
      </c>
      <c r="I23" s="275" t="str">
        <f>VLOOKUP(G23,B!A:C,3,0)</f>
        <v>4. přístav</v>
      </c>
      <c r="J23" s="124">
        <f>VLOOKUP($G23,B_všestrannost!B:N,13,0)</f>
        <v>1.2361111111111113E-2</v>
      </c>
      <c r="K23" s="97">
        <f t="shared" si="2"/>
        <v>0.49152777777777779</v>
      </c>
      <c r="L23" s="276">
        <v>0.57540509259259254</v>
      </c>
      <c r="M23" s="97">
        <f t="shared" si="4"/>
        <v>1.3888888888888888E-2</v>
      </c>
      <c r="N23" s="101">
        <f t="shared" si="3"/>
        <v>9.7766203703703647E-2</v>
      </c>
      <c r="O23" s="289"/>
      <c r="P23" s="110"/>
      <c r="Q23" s="110">
        <v>20</v>
      </c>
      <c r="R23" s="110"/>
      <c r="S23" s="110"/>
    </row>
    <row r="24" spans="1:19" ht="30" x14ac:dyDescent="0.5">
      <c r="A24" s="170"/>
      <c r="B24" s="171">
        <v>35</v>
      </c>
      <c r="C24" s="272" t="str">
        <f>VLOOKUP(B24,B!A:C,2,0)</f>
        <v>Albatrosové 1</v>
      </c>
      <c r="D24" s="273" t="str">
        <f>VLOOKUP(B24,B!A:C,3,0)</f>
        <v>4. přístav</v>
      </c>
      <c r="E24" s="277" t="s">
        <v>181</v>
      </c>
      <c r="F24" s="170">
        <f t="shared" si="1"/>
        <v>21</v>
      </c>
      <c r="G24" s="171">
        <v>32</v>
      </c>
      <c r="H24" s="274" t="str">
        <f>VLOOKUP(G24,B!A:C,2,0)</f>
        <v>Dívčí Válka</v>
      </c>
      <c r="I24" s="275" t="str">
        <f>VLOOKUP(G24,B!A:C,3,0)</f>
        <v>Práčata</v>
      </c>
      <c r="J24" s="124">
        <f>VLOOKUP($G24,B_všestrannost!B:N,13,0)</f>
        <v>1.34375E-2</v>
      </c>
      <c r="K24" s="97">
        <f t="shared" si="2"/>
        <v>0.49260416666666668</v>
      </c>
      <c r="L24" s="276">
        <v>0.56393518518518515</v>
      </c>
      <c r="M24" s="97">
        <f t="shared" si="4"/>
        <v>2.7777777777777776E-2</v>
      </c>
      <c r="N24" s="101">
        <f t="shared" si="3"/>
        <v>9.910879629629625E-2</v>
      </c>
      <c r="O24" s="290"/>
      <c r="P24" s="110"/>
      <c r="Q24" s="110">
        <v>20</v>
      </c>
      <c r="R24" s="110"/>
      <c r="S24" s="110">
        <v>20</v>
      </c>
    </row>
    <row r="25" spans="1:19" ht="30" x14ac:dyDescent="0.5">
      <c r="A25" s="170"/>
      <c r="B25" s="171">
        <v>32</v>
      </c>
      <c r="C25" s="272" t="str">
        <f>VLOOKUP(B25,B!A:C,2,0)</f>
        <v>Dívčí Válka</v>
      </c>
      <c r="D25" s="273" t="str">
        <f>VLOOKUP(B25,B!A:C,3,0)</f>
        <v>Práčata</v>
      </c>
      <c r="E25" s="277" t="s">
        <v>181</v>
      </c>
      <c r="F25" s="170">
        <f t="shared" si="1"/>
        <v>22</v>
      </c>
      <c r="G25" s="171">
        <v>35</v>
      </c>
      <c r="H25" s="274" t="str">
        <f>VLOOKUP(G25,B!A:C,2,0)</f>
        <v>Albatrosové 1</v>
      </c>
      <c r="I25" s="275" t="str">
        <f>VLOOKUP(G25,B!A:C,3,0)</f>
        <v>4. přístav</v>
      </c>
      <c r="J25" s="124">
        <f>VLOOKUP($G25,B_všestrannost!B:N,13,0)</f>
        <v>5.37037037037037E-3</v>
      </c>
      <c r="K25" s="97">
        <f t="shared" si="2"/>
        <v>0.48453703703703704</v>
      </c>
      <c r="L25" s="276">
        <v>0.54907407407407405</v>
      </c>
      <c r="M25" s="97">
        <f t="shared" si="4"/>
        <v>3.4722222222222224E-2</v>
      </c>
      <c r="N25" s="101">
        <f t="shared" si="3"/>
        <v>9.9259259259259228E-2</v>
      </c>
      <c r="O25" s="290"/>
      <c r="P25" s="110"/>
      <c r="Q25" s="110">
        <v>20</v>
      </c>
      <c r="R25" s="110">
        <v>10</v>
      </c>
      <c r="S25" s="110">
        <v>20</v>
      </c>
    </row>
    <row r="26" spans="1:19" ht="30" x14ac:dyDescent="0.5">
      <c r="A26" s="170"/>
      <c r="B26" s="171">
        <v>23</v>
      </c>
      <c r="C26" s="272" t="str">
        <f>VLOOKUP(B26,B!A:C,2,0)</f>
        <v>Kačky B3</v>
      </c>
      <c r="D26" s="273" t="str">
        <f>VLOOKUP(B26,B!A:C,3,0)</f>
        <v>4.přístav</v>
      </c>
      <c r="E26" s="277" t="s">
        <v>181</v>
      </c>
      <c r="F26" s="170">
        <f t="shared" si="1"/>
        <v>23</v>
      </c>
      <c r="G26" s="171">
        <v>23</v>
      </c>
      <c r="H26" s="274" t="str">
        <f>VLOOKUP(G26,B!A:C,2,0)</f>
        <v>Kačky B3</v>
      </c>
      <c r="I26" s="275" t="str">
        <f>VLOOKUP(G26,B!A:C,3,0)</f>
        <v>4.přístav</v>
      </c>
      <c r="J26" s="124">
        <f>VLOOKUP($G26,B_všestrannost!B:N,13,0)</f>
        <v>1.0752314814814814E-2</v>
      </c>
      <c r="K26" s="97">
        <f t="shared" si="2"/>
        <v>0.4899189814814815</v>
      </c>
      <c r="L26" s="276">
        <v>0.56628472222222226</v>
      </c>
      <c r="M26" s="97">
        <f t="shared" si="4"/>
        <v>2.7777777777777776E-2</v>
      </c>
      <c r="N26" s="101">
        <f t="shared" si="3"/>
        <v>0.10414351851851854</v>
      </c>
      <c r="O26" s="290"/>
      <c r="P26" s="110"/>
      <c r="Q26" s="110">
        <v>20</v>
      </c>
      <c r="R26" s="110">
        <v>10</v>
      </c>
      <c r="S26" s="110">
        <v>10</v>
      </c>
    </row>
    <row r="27" spans="1:19" ht="30.6" thickBot="1" x14ac:dyDescent="0.55000000000000004">
      <c r="A27" s="278"/>
      <c r="B27" s="279">
        <v>40</v>
      </c>
      <c r="C27" s="280" t="str">
        <f>VLOOKUP(B27,B!A:C,2,0)</f>
        <v>Jsme líní vymýšlet jméno</v>
      </c>
      <c r="D27" s="281" t="str">
        <f>VLOOKUP(B27,B!A:C,3,0)</f>
        <v>Lvíčata</v>
      </c>
      <c r="E27" s="282" t="s">
        <v>181</v>
      </c>
      <c r="F27" s="278">
        <f t="shared" si="1"/>
        <v>24</v>
      </c>
      <c r="G27" s="279">
        <v>40</v>
      </c>
      <c r="H27" s="283" t="str">
        <f>VLOOKUP(G27,B!A:C,2,0)</f>
        <v>Jsme líní vymýšlet jméno</v>
      </c>
      <c r="I27" s="284" t="str">
        <f>VLOOKUP(G27,B!A:C,3,0)</f>
        <v>Lvíčata</v>
      </c>
      <c r="J27" s="238">
        <f>VLOOKUP($G27,B_všestrannost!B:N,13,0)</f>
        <v>1.1817129629629629E-2</v>
      </c>
      <c r="K27" s="285">
        <f t="shared" si="2"/>
        <v>0.49098379629629629</v>
      </c>
      <c r="L27" s="286">
        <v>0.56814814814814818</v>
      </c>
      <c r="M27" s="97">
        <f t="shared" si="4"/>
        <v>2.7777777777777776E-2</v>
      </c>
      <c r="N27" s="287">
        <f t="shared" si="3"/>
        <v>0.10494212962962966</v>
      </c>
      <c r="O27" s="290"/>
      <c r="P27" s="110"/>
      <c r="Q27" s="110">
        <v>10</v>
      </c>
      <c r="R27" s="110">
        <v>10</v>
      </c>
      <c r="S27" s="110">
        <v>20</v>
      </c>
    </row>
    <row r="29" spans="1:19" x14ac:dyDescent="0.25">
      <c r="B29" s="6"/>
    </row>
    <row r="30" spans="1:19" ht="30" x14ac:dyDescent="0.5">
      <c r="A30" s="25"/>
      <c r="J30" s="130" t="s">
        <v>32</v>
      </c>
      <c r="K30" s="131">
        <v>0.47916666666666669</v>
      </c>
    </row>
    <row r="31" spans="1:19" ht="30" x14ac:dyDescent="0.5">
      <c r="A31" s="25"/>
    </row>
    <row r="33" spans="10:11" ht="24.6" x14ac:dyDescent="0.4">
      <c r="J33" s="130" t="s">
        <v>47</v>
      </c>
      <c r="K33" s="132">
        <v>7.6388888888888895E-2</v>
      </c>
    </row>
  </sheetData>
  <sortState xmlns:xlrd2="http://schemas.microsoft.com/office/spreadsheetml/2017/richdata2" ref="F4:N27">
    <sortCondition ref="F4:F27"/>
  </sortState>
  <mergeCells count="2">
    <mergeCell ref="A1:E1"/>
    <mergeCell ref="F1:N1"/>
  </mergeCells>
  <phoneticPr fontId="0" type="noConversion"/>
  <printOptions horizontalCentered="1"/>
  <pageMargins left="0.4" right="0.23" top="0.78740157480314965" bottom="0.59055118110236227" header="0.51181102362204722" footer="0.51181102362204722"/>
  <pageSetup paperSize="9" scale="57" orientation="landscape" r:id="rId1"/>
  <headerFooter alignWithMargins="0"/>
  <rowBreaks count="1" manualBreakCount="1">
    <brk id="27" max="13" man="1"/>
  </rowBreaks>
  <colBreaks count="2" manualBreakCount="2">
    <brk id="5" max="26" man="1"/>
    <brk id="14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view="pageBreakPreview" topLeftCell="A18" zoomScaleNormal="100" zoomScaleSheetLayoutView="100" workbookViewId="0">
      <selection activeCell="A18" sqref="A18"/>
    </sheetView>
  </sheetViews>
  <sheetFormatPr defaultColWidth="9.109375" defaultRowHeight="15.6" x14ac:dyDescent="0.3"/>
  <cols>
    <col min="1" max="1" width="6.6640625" style="6" customWidth="1"/>
    <col min="2" max="2" width="9.44140625" style="7" bestFit="1" customWidth="1"/>
    <col min="3" max="3" width="38" style="39" customWidth="1"/>
    <col min="4" max="4" width="28.109375" style="6" customWidth="1"/>
    <col min="5" max="5" width="15.44140625" style="6" bestFit="1" customWidth="1"/>
    <col min="6" max="6" width="14.88671875" style="6" bestFit="1" customWidth="1"/>
    <col min="7" max="7" width="19.88671875" style="6" bestFit="1" customWidth="1"/>
    <col min="8" max="8" width="17.33203125" style="40" customWidth="1"/>
    <col min="9" max="10" width="9.109375" style="6"/>
    <col min="11" max="11" width="11.6640625" style="6" customWidth="1"/>
    <col min="12" max="12" width="9.109375" style="6"/>
    <col min="13" max="13" width="17.88671875" style="6" customWidth="1"/>
    <col min="14" max="16384" width="9.109375" style="6"/>
  </cols>
  <sheetData>
    <row r="1" spans="1:13" ht="126" thickBot="1" x14ac:dyDescent="2.0499999999999998">
      <c r="A1" s="195" t="s">
        <v>9</v>
      </c>
      <c r="B1" s="195"/>
      <c r="C1" s="195"/>
      <c r="D1" s="195"/>
      <c r="E1" s="195"/>
      <c r="F1" s="195"/>
      <c r="G1" s="195"/>
      <c r="H1" s="195"/>
    </row>
    <row r="2" spans="1:13" s="7" customFormat="1" ht="46.2" thickBot="1" x14ac:dyDescent="0.3">
      <c r="A2" s="82" t="s">
        <v>12</v>
      </c>
      <c r="B2" s="81" t="s">
        <v>3</v>
      </c>
      <c r="C2" s="44" t="s">
        <v>1</v>
      </c>
      <c r="D2" s="44" t="s">
        <v>2</v>
      </c>
      <c r="E2" s="45" t="s">
        <v>17</v>
      </c>
      <c r="F2" s="44" t="s">
        <v>18</v>
      </c>
      <c r="G2" s="55" t="s">
        <v>28</v>
      </c>
      <c r="H2" s="56" t="s">
        <v>16</v>
      </c>
    </row>
    <row r="3" spans="1:13" s="7" customFormat="1" ht="21.6" thickTop="1" x14ac:dyDescent="0.4">
      <c r="A3" s="166">
        <f>RANK(H3,$H$3:$H$6,1)</f>
        <v>1</v>
      </c>
      <c r="B3" s="156">
        <v>63</v>
      </c>
      <c r="C3" s="157" t="str">
        <f>VLOOKUP(B3,'C,K'!A:C,2,0)</f>
        <v>Dlouhý,široký</v>
      </c>
      <c r="D3" s="88" t="str">
        <f>VLOOKUP(B3,'C,K'!A:C,3,0)</f>
        <v>VTO Neptun</v>
      </c>
      <c r="E3" s="164">
        <v>0.48680555555555555</v>
      </c>
      <c r="F3" s="164">
        <v>0.53317129629629634</v>
      </c>
      <c r="G3" s="163"/>
      <c r="H3" s="159">
        <f>F3-E3+G3</f>
        <v>4.6365740740740791E-2</v>
      </c>
    </row>
    <row r="4" spans="1:13" s="7" customFormat="1" ht="21.6" thickBot="1" x14ac:dyDescent="0.45">
      <c r="A4" s="166">
        <f>RANK(H4,$H$3:$H$6,1)</f>
        <v>2</v>
      </c>
      <c r="B4" s="158">
        <v>65</v>
      </c>
      <c r="C4" s="88" t="str">
        <f>VLOOKUP(B4,'C,K'!A:C,2,0)</f>
        <v>Šmoulové to pošmoulí</v>
      </c>
      <c r="D4" s="88" t="str">
        <f>VLOOKUP(B4,'C,K'!A:C,3,0)</f>
        <v>4.přístav</v>
      </c>
      <c r="E4" s="165">
        <v>0.48819444444444399</v>
      </c>
      <c r="F4" s="163">
        <v>0.53677083333333331</v>
      </c>
      <c r="G4" s="163">
        <v>7.6388888888888886E-3</v>
      </c>
      <c r="H4" s="159">
        <f>F4-E4+G4</f>
        <v>5.6215277777778211E-2</v>
      </c>
    </row>
    <row r="5" spans="1:13" s="7" customFormat="1" ht="21.6" thickTop="1" x14ac:dyDescent="0.4">
      <c r="A5" s="166">
        <f>RANK(H5,$H$3:$H$6,1)</f>
        <v>3</v>
      </c>
      <c r="B5" s="158">
        <v>64</v>
      </c>
      <c r="C5" s="88" t="str">
        <f>VLOOKUP(B5,'C,K'!A:C,2,0)</f>
        <v>Kotlár security</v>
      </c>
      <c r="D5" s="88" t="str">
        <f>VLOOKUP(B5,'C,K'!A:C,3,0)</f>
        <v>4.přístav - Bobří</v>
      </c>
      <c r="E5" s="164">
        <v>0.48749999999999999</v>
      </c>
      <c r="F5" s="165">
        <v>0.53960648148148149</v>
      </c>
      <c r="G5" s="163">
        <v>5.5555555555555558E-3</v>
      </c>
      <c r="H5" s="159">
        <f>F5-E5+G5</f>
        <v>5.766203703703706E-2</v>
      </c>
    </row>
    <row r="6" spans="1:13" ht="21.75" customHeight="1" thickBot="1" x14ac:dyDescent="0.45">
      <c r="A6" s="207"/>
      <c r="B6" s="213">
        <v>62</v>
      </c>
      <c r="C6" s="196" t="str">
        <f>VLOOKUP(B6,'C,K'!A:C,2,0)</f>
        <v>Francouzský brambory</v>
      </c>
      <c r="D6" s="196" t="str">
        <f>VLOOKUP(B6,'C,K'!A:C,3,0)</f>
        <v>DDM Praha 2</v>
      </c>
      <c r="E6" s="214">
        <v>0.4861111111111111</v>
      </c>
      <c r="F6" s="214">
        <v>0.56832175925925921</v>
      </c>
      <c r="G6" s="197">
        <v>1.4583333333333332E-2</v>
      </c>
      <c r="H6" s="215" t="s">
        <v>151</v>
      </c>
      <c r="K6" s="41"/>
      <c r="M6" s="41"/>
    </row>
    <row r="7" spans="1:13" ht="125.4" x14ac:dyDescent="2">
      <c r="A7" s="212" t="s">
        <v>4</v>
      </c>
      <c r="B7" s="212"/>
      <c r="C7" s="212"/>
      <c r="D7" s="212"/>
      <c r="E7" s="212"/>
      <c r="F7" s="212"/>
      <c r="G7" s="212"/>
      <c r="H7" s="212"/>
    </row>
    <row r="8" spans="1:13" ht="46.2" thickBot="1" x14ac:dyDescent="0.3">
      <c r="A8" s="150" t="s">
        <v>12</v>
      </c>
      <c r="B8" s="151" t="s">
        <v>3</v>
      </c>
      <c r="C8" s="152" t="s">
        <v>1</v>
      </c>
      <c r="D8" s="152" t="s">
        <v>2</v>
      </c>
      <c r="E8" s="153" t="s">
        <v>17</v>
      </c>
      <c r="F8" s="152" t="s">
        <v>0</v>
      </c>
      <c r="G8" s="154" t="s">
        <v>28</v>
      </c>
      <c r="H8" s="155" t="s">
        <v>16</v>
      </c>
    </row>
    <row r="9" spans="1:13" ht="22.2" thickTop="1" thickBot="1" x14ac:dyDescent="0.45">
      <c r="A9" s="166">
        <f t="shared" ref="A9:A15" si="0">RANK(H9,$H$9:$H$16,1)</f>
        <v>1</v>
      </c>
      <c r="B9" s="91">
        <v>72</v>
      </c>
      <c r="C9" s="83" t="str">
        <f>VLOOKUP(B9,'C,K'!A:C,2,0)</f>
        <v>Barbie a Ken</v>
      </c>
      <c r="D9" s="83" t="str">
        <f>VLOOKUP(B9,'C,K'!A:C,3,0)</f>
        <v>4.přístav</v>
      </c>
      <c r="E9" s="162">
        <v>0.49305555555555602</v>
      </c>
      <c r="F9" s="162">
        <v>0.54153935185185187</v>
      </c>
      <c r="G9" s="162">
        <v>6.9444444444444447E-4</v>
      </c>
      <c r="H9" s="86">
        <f t="shared" ref="H9:H15" si="1">F9-E9+G9</f>
        <v>4.9178240740740287E-2</v>
      </c>
    </row>
    <row r="10" spans="1:13" ht="21.6" thickBot="1" x14ac:dyDescent="0.45">
      <c r="A10" s="166">
        <f t="shared" si="0"/>
        <v>2</v>
      </c>
      <c r="B10" s="91">
        <v>68</v>
      </c>
      <c r="C10" s="83" t="str">
        <f>VLOOKUP(B10,'C,K'!A:C,2,0)</f>
        <v>Břetislav a Jitka</v>
      </c>
      <c r="D10" s="83" t="str">
        <f>VLOOKUP(B10,'C,K'!A:C,3,0)</f>
        <v>Práčata</v>
      </c>
      <c r="E10" s="162">
        <v>0.49027777777777798</v>
      </c>
      <c r="F10" s="162">
        <v>0.54046296296296303</v>
      </c>
      <c r="G10" s="162">
        <v>1.3888888888888889E-3</v>
      </c>
      <c r="H10" s="86">
        <f t="shared" si="1"/>
        <v>5.1574074074073946E-2</v>
      </c>
    </row>
    <row r="11" spans="1:13" ht="21.6" thickBot="1" x14ac:dyDescent="0.45">
      <c r="A11" s="166">
        <f t="shared" si="0"/>
        <v>3</v>
      </c>
      <c r="B11" s="91">
        <v>71</v>
      </c>
      <c r="C11" s="83" t="str">
        <f>VLOOKUP(B11,'C,K'!A:C,2,0)</f>
        <v>Poslání ananasu</v>
      </c>
      <c r="D11" s="83" t="str">
        <f>VLOOKUP(B11,'C,K'!A:C,3,0)</f>
        <v>DDM Praha 2</v>
      </c>
      <c r="E11" s="162">
        <v>0.49236111111111103</v>
      </c>
      <c r="F11" s="162">
        <v>0.54811342592592593</v>
      </c>
      <c r="G11" s="162">
        <v>6.9444444444444447E-4</v>
      </c>
      <c r="H11" s="86">
        <f t="shared" si="1"/>
        <v>5.6446759259259349E-2</v>
      </c>
    </row>
    <row r="12" spans="1:13" ht="21.6" thickBot="1" x14ac:dyDescent="0.45">
      <c r="A12" s="166">
        <f t="shared" si="0"/>
        <v>4</v>
      </c>
      <c r="B12" s="91">
        <v>70</v>
      </c>
      <c r="C12" s="83" t="str">
        <f>VLOOKUP(B12,'C,K'!A:C,2,0)</f>
        <v>Křemílek a Vochomůrka</v>
      </c>
      <c r="D12" s="83" t="str">
        <f>VLOOKUP(B12,'C,K'!A:C,3,0)</f>
        <v>VTO Neptun</v>
      </c>
      <c r="E12" s="162">
        <v>0.49166666666666697</v>
      </c>
      <c r="F12" s="162">
        <v>0.54194444444444445</v>
      </c>
      <c r="G12" s="162">
        <v>7.6388888888888886E-3</v>
      </c>
      <c r="H12" s="86">
        <f t="shared" si="1"/>
        <v>5.7916666666666367E-2</v>
      </c>
    </row>
    <row r="13" spans="1:13" ht="21.6" thickBot="1" x14ac:dyDescent="0.45">
      <c r="A13" s="166">
        <f t="shared" si="0"/>
        <v>5</v>
      </c>
      <c r="B13" s="91">
        <v>66</v>
      </c>
      <c r="C13" s="83" t="str">
        <f>VLOOKUP(B13,'C,K'!A:C,2,0)</f>
        <v>Kláběaběkla</v>
      </c>
      <c r="D13" s="83" t="str">
        <f>VLOOKUP(B13,'C,K'!A:C,3,0)</f>
        <v>Mokro</v>
      </c>
      <c r="E13" s="162">
        <v>0.48888888888888887</v>
      </c>
      <c r="F13" s="162">
        <v>0.53990740740740739</v>
      </c>
      <c r="G13" s="162">
        <v>7.6388888888888886E-3</v>
      </c>
      <c r="H13" s="86">
        <f t="shared" si="1"/>
        <v>5.8657407407407408E-2</v>
      </c>
    </row>
    <row r="14" spans="1:13" ht="21.6" thickBot="1" x14ac:dyDescent="0.45">
      <c r="A14" s="166">
        <f t="shared" si="0"/>
        <v>6</v>
      </c>
      <c r="B14" s="91">
        <v>73</v>
      </c>
      <c r="C14" s="83" t="str">
        <f>VLOOKUP(B14,'C,K'!A:C,2,0)</f>
        <v>Olřich a Božena</v>
      </c>
      <c r="D14" s="83" t="str">
        <f>VLOOKUP(B14,'C,K'!A:C,3,0)</f>
        <v>Práčata</v>
      </c>
      <c r="E14" s="162">
        <v>0.49375000000000002</v>
      </c>
      <c r="F14" s="162">
        <v>0.54693287037037031</v>
      </c>
      <c r="G14" s="162">
        <v>7.6388888888888886E-3</v>
      </c>
      <c r="H14" s="86">
        <f t="shared" si="1"/>
        <v>6.0821759259259173E-2</v>
      </c>
    </row>
    <row r="15" spans="1:13" ht="21.6" thickBot="1" x14ac:dyDescent="0.45">
      <c r="A15" s="166">
        <f t="shared" si="0"/>
        <v>7</v>
      </c>
      <c r="B15" s="91">
        <v>67</v>
      </c>
      <c r="C15" s="83" t="str">
        <f>VLOOKUP(B15,'C,K'!A:C,2,0)</f>
        <v>Drop table members</v>
      </c>
      <c r="D15" s="83" t="str">
        <f>VLOOKUP(B15,'C,K'!A:C,3,0)</f>
        <v>Mokro</v>
      </c>
      <c r="E15" s="162">
        <v>0.48958333333333331</v>
      </c>
      <c r="F15" s="162">
        <v>0.54351851851851851</v>
      </c>
      <c r="G15" s="162">
        <v>7.6388888888888886E-3</v>
      </c>
      <c r="H15" s="86">
        <f t="shared" si="1"/>
        <v>6.1574074074074087E-2</v>
      </c>
    </row>
    <row r="16" spans="1:13" ht="21.6" thickBot="1" x14ac:dyDescent="0.45">
      <c r="A16" s="166"/>
      <c r="B16" s="91">
        <v>69</v>
      </c>
      <c r="C16" s="179">
        <f>VLOOKUP(B16,'C,K'!A:C,2,0)</f>
        <v>4</v>
      </c>
      <c r="D16" s="83" t="str">
        <f>VLOOKUP(B16,'C,K'!A:C,3,0)</f>
        <v>4.přístav</v>
      </c>
      <c r="E16" s="162">
        <v>0.49097222222222198</v>
      </c>
      <c r="F16" s="162">
        <v>0.55418981481481489</v>
      </c>
      <c r="G16" s="162">
        <v>2.0833333333333332E-2</v>
      </c>
      <c r="H16" s="86" t="s">
        <v>151</v>
      </c>
    </row>
    <row r="17" spans="1:16" ht="129" customHeight="1" thickBot="1" x14ac:dyDescent="2.0499999999999998">
      <c r="A17" s="195" t="s">
        <v>25</v>
      </c>
      <c r="B17" s="195"/>
      <c r="C17" s="195"/>
      <c r="D17" s="195"/>
      <c r="E17" s="195"/>
      <c r="F17" s="195"/>
      <c r="G17" s="195"/>
      <c r="H17" s="195"/>
      <c r="L17" s="41"/>
    </row>
    <row r="18" spans="1:16" ht="43.2" customHeight="1" x14ac:dyDescent="0.3">
      <c r="A18" s="180" t="s">
        <v>12</v>
      </c>
      <c r="B18" s="181" t="s">
        <v>3</v>
      </c>
      <c r="C18" s="182" t="s">
        <v>1</v>
      </c>
      <c r="D18" s="182" t="s">
        <v>2</v>
      </c>
      <c r="E18" s="183" t="s">
        <v>17</v>
      </c>
      <c r="F18" s="182" t="s">
        <v>18</v>
      </c>
      <c r="G18" s="198" t="s">
        <v>28</v>
      </c>
      <c r="H18" s="184" t="s">
        <v>16</v>
      </c>
      <c r="L18" s="41"/>
    </row>
    <row r="19" spans="1:16" ht="30" customHeight="1" x14ac:dyDescent="0.4">
      <c r="A19" s="205">
        <f>RANK(H19,$H$19:$H$22,1)</f>
        <v>1</v>
      </c>
      <c r="B19" s="203">
        <v>61</v>
      </c>
      <c r="C19" s="88" t="str">
        <f>VLOOKUP(B19,'C,K'!A:C,2,0)</f>
        <v>Pablo</v>
      </c>
      <c r="D19" s="88" t="str">
        <f>VLOOKUP(B19,'C,K'!A:C,3,0)</f>
        <v>Lvíčata</v>
      </c>
      <c r="E19" s="163">
        <v>0.49652777777777801</v>
      </c>
      <c r="F19" s="163">
        <v>0.54224537037037035</v>
      </c>
      <c r="G19" s="199"/>
      <c r="H19" s="201">
        <f>F19-E19+G19</f>
        <v>4.5717592592592338E-2</v>
      </c>
      <c r="L19" s="41"/>
    </row>
    <row r="20" spans="1:16" ht="30" customHeight="1" x14ac:dyDescent="0.4">
      <c r="A20" s="205">
        <f>RANK(H20,$H$19:$H$22,1)</f>
        <v>2</v>
      </c>
      <c r="B20" s="203">
        <v>59</v>
      </c>
      <c r="C20" s="88" t="str">
        <f>VLOOKUP(B20,'C,K'!A:C,2,0)</f>
        <v>Hrabě Drákula</v>
      </c>
      <c r="D20" s="88" t="str">
        <f>VLOOKUP(B20,'C,K'!A:C,3,0)</f>
        <v>VTO Tygři</v>
      </c>
      <c r="E20" s="163">
        <v>0.49513888888888885</v>
      </c>
      <c r="F20" s="163">
        <v>0.54105324074074079</v>
      </c>
      <c r="G20" s="199"/>
      <c r="H20" s="201">
        <f>F20-E20+G20</f>
        <v>4.5914351851851942E-2</v>
      </c>
      <c r="L20" s="41"/>
    </row>
    <row r="21" spans="1:16" ht="30" customHeight="1" x14ac:dyDescent="0.4">
      <c r="A21" s="205">
        <f>RANK(H21,$H$19:$H$22,1)</f>
        <v>3</v>
      </c>
      <c r="B21" s="203">
        <v>60</v>
      </c>
      <c r="C21" s="88" t="str">
        <f>VLOOKUP(B21,'C,K'!A:C,2,0)</f>
        <v>A krátkozraký</v>
      </c>
      <c r="D21" s="88" t="str">
        <f>VLOOKUP(B21,'C,K'!A:C,3,0)</f>
        <v>VTO Neptun</v>
      </c>
      <c r="E21" s="163">
        <v>0.49583333333333302</v>
      </c>
      <c r="F21" s="163">
        <v>0.5427777777777778</v>
      </c>
      <c r="G21" s="199"/>
      <c r="H21" s="201">
        <f>F21-E21+G21</f>
        <v>4.6944444444444788E-2</v>
      </c>
      <c r="L21" s="41"/>
    </row>
    <row r="22" spans="1:16" ht="30" customHeight="1" thickBot="1" x14ac:dyDescent="0.45">
      <c r="A22" s="206"/>
      <c r="B22" s="204">
        <v>58</v>
      </c>
      <c r="C22" s="196" t="str">
        <f>VLOOKUP(B22,'C,K'!A:C,2,0)</f>
        <v>Posel z Kohoutova</v>
      </c>
      <c r="D22" s="196" t="str">
        <f>VLOOKUP(B22,'C,K'!A:C,3,0)</f>
        <v>VTO Neptun</v>
      </c>
      <c r="E22" s="197">
        <v>0.49444444444444446</v>
      </c>
      <c r="F22" s="197">
        <v>0.55534722222222221</v>
      </c>
      <c r="G22" s="200">
        <v>1.4583333333333332E-2</v>
      </c>
      <c r="H22" s="202" t="s">
        <v>151</v>
      </c>
      <c r="L22" s="41"/>
    </row>
    <row r="23" spans="1:16" ht="30" customHeight="1" x14ac:dyDescent="2">
      <c r="A23" s="116"/>
      <c r="B23" s="116"/>
      <c r="C23" s="116"/>
      <c r="D23" s="116"/>
      <c r="E23" s="116"/>
      <c r="F23" s="116"/>
      <c r="G23" s="116"/>
      <c r="H23" s="116"/>
      <c r="L23" s="41"/>
    </row>
    <row r="24" spans="1:16" ht="125.25" customHeight="1" thickBot="1" x14ac:dyDescent="2.0499999999999998">
      <c r="A24" s="195" t="s">
        <v>6</v>
      </c>
      <c r="B24" s="195"/>
      <c r="C24" s="195"/>
      <c r="D24" s="195"/>
      <c r="E24" s="195"/>
      <c r="F24" s="195"/>
      <c r="G24" s="195"/>
      <c r="H24" s="195"/>
      <c r="P24" s="185"/>
    </row>
    <row r="25" spans="1:16" ht="47.25" customHeight="1" thickBot="1" x14ac:dyDescent="0.3">
      <c r="A25" s="82" t="s">
        <v>12</v>
      </c>
      <c r="B25" s="81" t="s">
        <v>3</v>
      </c>
      <c r="C25" s="44" t="s">
        <v>1</v>
      </c>
      <c r="D25" s="44" t="s">
        <v>2</v>
      </c>
      <c r="E25" s="45" t="s">
        <v>17</v>
      </c>
      <c r="F25" s="44" t="s">
        <v>0</v>
      </c>
      <c r="G25" s="55" t="s">
        <v>28</v>
      </c>
      <c r="H25" s="56" t="s">
        <v>16</v>
      </c>
    </row>
    <row r="26" spans="1:16" ht="21.75" customHeight="1" thickTop="1" x14ac:dyDescent="0.4">
      <c r="A26" s="166">
        <f t="shared" ref="A26:A38" si="2">RANK(H26,$H$26:$H$38,1)</f>
        <v>1</v>
      </c>
      <c r="B26" s="87">
        <v>56</v>
      </c>
      <c r="C26" s="83" t="str">
        <f>VLOOKUP(B26,'C,K'!A:C,2,0)</f>
        <v>Ponorka 2</v>
      </c>
      <c r="D26" s="115" t="str">
        <f>VLOOKUP(B26,'C,K'!A:C,3,0)</f>
        <v>VTO Regent</v>
      </c>
      <c r="E26" s="162">
        <v>0.46597222222222301</v>
      </c>
      <c r="F26" s="162">
        <v>0.49366898148148147</v>
      </c>
      <c r="G26" s="162">
        <v>6.9444444444444447E-4</v>
      </c>
      <c r="H26" s="86">
        <f t="shared" ref="H26:H38" si="3">F26-E26+G26</f>
        <v>2.8391203703702909E-2</v>
      </c>
    </row>
    <row r="27" spans="1:16" ht="19.5" customHeight="1" x14ac:dyDescent="0.4">
      <c r="A27" s="166">
        <f t="shared" si="2"/>
        <v>2</v>
      </c>
      <c r="B27" s="87">
        <v>46</v>
      </c>
      <c r="C27" s="88" t="str">
        <f>VLOOKUP(B27,'C,K'!A:C,2,0)</f>
        <v>Prostě Karin</v>
      </c>
      <c r="D27" s="111" t="str">
        <f>VLOOKUP(B27,'C,K'!A:C,3,0)</f>
        <v>VTO Tygři</v>
      </c>
      <c r="E27" s="162">
        <v>0.45902777777777781</v>
      </c>
      <c r="F27" s="163">
        <v>0.48936342592592591</v>
      </c>
      <c r="G27" s="162"/>
      <c r="H27" s="86">
        <f t="shared" si="3"/>
        <v>3.0335648148148098E-2</v>
      </c>
    </row>
    <row r="28" spans="1:16" ht="19.5" customHeight="1" x14ac:dyDescent="0.4">
      <c r="A28" s="166">
        <f t="shared" si="2"/>
        <v>3</v>
      </c>
      <c r="B28" s="87">
        <v>50</v>
      </c>
      <c r="C28" s="88" t="str">
        <f>VLOOKUP(B28,'C,K'!A:C,2,0)</f>
        <v>Ponorka 1</v>
      </c>
      <c r="D28" s="111" t="str">
        <f>VLOOKUP(B28,'C,K'!A:C,3,0)</f>
        <v>VTO Regent</v>
      </c>
      <c r="E28" s="162">
        <v>0.46180555555555602</v>
      </c>
      <c r="F28" s="163">
        <v>0.49229166666666663</v>
      </c>
      <c r="G28" s="162"/>
      <c r="H28" s="86">
        <f t="shared" si="3"/>
        <v>3.0486111111110603E-2</v>
      </c>
    </row>
    <row r="29" spans="1:16" ht="19.5" customHeight="1" x14ac:dyDescent="0.4">
      <c r="A29" s="166">
        <f t="shared" si="2"/>
        <v>4</v>
      </c>
      <c r="B29" s="87">
        <v>53</v>
      </c>
      <c r="C29" s="88" t="str">
        <f>VLOOKUP(B29,'C,K'!A:C,2,0)</f>
        <v>Kachna</v>
      </c>
      <c r="D29" s="111" t="str">
        <f>VLOOKUP(B29,'C,K'!A:C,3,0)</f>
        <v>4.přístav</v>
      </c>
      <c r="E29" s="162">
        <v>0.46388888888888902</v>
      </c>
      <c r="F29" s="163">
        <v>0.49560185185185185</v>
      </c>
      <c r="G29" s="162"/>
      <c r="H29" s="86">
        <f t="shared" si="3"/>
        <v>3.1712962962962832E-2</v>
      </c>
    </row>
    <row r="30" spans="1:16" ht="21.75" customHeight="1" x14ac:dyDescent="0.4">
      <c r="A30" s="166">
        <f t="shared" si="2"/>
        <v>5</v>
      </c>
      <c r="B30" s="87">
        <v>57</v>
      </c>
      <c r="C30" s="88" t="str">
        <f>VLOOKUP(B30,'C,K'!A:C,2,0)</f>
        <v>Ponorka 3</v>
      </c>
      <c r="D30" s="111" t="str">
        <f>VLOOKUP(B30,'C,K'!A:C,3,0)</f>
        <v>VTO Regent</v>
      </c>
      <c r="E30" s="162">
        <v>0.46666666666666701</v>
      </c>
      <c r="F30" s="163">
        <v>0.49783564814814812</v>
      </c>
      <c r="G30" s="162">
        <v>6.9444444444444447E-4</v>
      </c>
      <c r="H30" s="86">
        <f t="shared" si="3"/>
        <v>3.1863425925925559E-2</v>
      </c>
    </row>
    <row r="31" spans="1:16" ht="21.75" customHeight="1" x14ac:dyDescent="0.4">
      <c r="A31" s="166">
        <f t="shared" si="2"/>
        <v>6</v>
      </c>
      <c r="B31" s="87">
        <v>52</v>
      </c>
      <c r="C31" s="88" t="str">
        <f>VLOOKUP(B31,'C,K'!A:C,2,0)</f>
        <v>Sir Iry</v>
      </c>
      <c r="D31" s="111" t="str">
        <f>VLOOKUP(B31,'C,K'!A:C,3,0)</f>
        <v>Práčata</v>
      </c>
      <c r="E31" s="162">
        <v>0.46319444444444502</v>
      </c>
      <c r="F31" s="163">
        <v>0.49636574074074075</v>
      </c>
      <c r="G31" s="162">
        <v>1.3888888888888889E-3</v>
      </c>
      <c r="H31" s="86">
        <f t="shared" si="3"/>
        <v>3.4560185185184618E-2</v>
      </c>
    </row>
    <row r="32" spans="1:16" ht="21.75" customHeight="1" x14ac:dyDescent="0.4">
      <c r="A32" s="166">
        <f t="shared" si="2"/>
        <v>7</v>
      </c>
      <c r="B32" s="87">
        <v>48</v>
      </c>
      <c r="C32" s="88" t="str">
        <f>VLOOKUP(B32,'C,K'!A:C,2,0)</f>
        <v>Mag</v>
      </c>
      <c r="D32" s="111" t="str">
        <f>VLOOKUP(B32,'C,K'!A:C,3,0)</f>
        <v>Štiky</v>
      </c>
      <c r="E32" s="162">
        <v>0.46041666666666697</v>
      </c>
      <c r="F32" s="163">
        <v>0.49866898148148148</v>
      </c>
      <c r="G32" s="162"/>
      <c r="H32" s="86">
        <f t="shared" si="3"/>
        <v>3.8252314814814503E-2</v>
      </c>
    </row>
    <row r="33" spans="1:8" ht="21.75" customHeight="1" x14ac:dyDescent="0.4">
      <c r="A33" s="166">
        <f t="shared" si="2"/>
        <v>8</v>
      </c>
      <c r="B33" s="87">
        <v>45</v>
      </c>
      <c r="C33" s="88" t="str">
        <f>VLOOKUP(B33,'C,K'!A:C,2,0)</f>
        <v>RPM</v>
      </c>
      <c r="D33" s="111" t="str">
        <f>VLOOKUP(B33,'C,K'!A:C,3,0)</f>
        <v>Štiky</v>
      </c>
      <c r="E33" s="162">
        <v>0.45833333333333331</v>
      </c>
      <c r="F33" s="163">
        <v>0.49070601851851853</v>
      </c>
      <c r="G33" s="162">
        <v>6.9444444444444441E-3</v>
      </c>
      <c r="H33" s="86">
        <f t="shared" si="3"/>
        <v>3.931712962962966E-2</v>
      </c>
    </row>
    <row r="34" spans="1:8" ht="21.75" customHeight="1" x14ac:dyDescent="0.4">
      <c r="A34" s="166">
        <f t="shared" si="2"/>
        <v>9</v>
      </c>
      <c r="B34" s="87">
        <v>55</v>
      </c>
      <c r="C34" s="88" t="str">
        <f>VLOOKUP(B34,'C,K'!A:C,2,0)</f>
        <v>El červo</v>
      </c>
      <c r="D34" s="111" t="str">
        <f>VLOOKUP(B34,'C,K'!A:C,3,0)</f>
        <v>Lvíčata</v>
      </c>
      <c r="E34" s="162">
        <v>0.46527777777777801</v>
      </c>
      <c r="F34" s="163">
        <v>0.50012731481481476</v>
      </c>
      <c r="G34" s="162">
        <v>7.6388888888888886E-3</v>
      </c>
      <c r="H34" s="86">
        <f t="shared" si="3"/>
        <v>4.2488425925925638E-2</v>
      </c>
    </row>
    <row r="35" spans="1:8" ht="21.75" customHeight="1" x14ac:dyDescent="0.4">
      <c r="A35" s="166">
        <f t="shared" si="2"/>
        <v>10</v>
      </c>
      <c r="B35" s="87">
        <v>51</v>
      </c>
      <c r="C35" s="88" t="str">
        <f>VLOOKUP(B35,'C,K'!A:C,2,0)</f>
        <v>Sir Zelí</v>
      </c>
      <c r="D35" s="111" t="str">
        <f>VLOOKUP(B35,'C,K'!A:C,3,0)</f>
        <v>Práčata</v>
      </c>
      <c r="E35" s="162">
        <v>0.46250000000000002</v>
      </c>
      <c r="F35" s="163">
        <v>0.50129629629629624</v>
      </c>
      <c r="G35" s="162">
        <v>6.9444444444444441E-3</v>
      </c>
      <c r="H35" s="86">
        <f t="shared" si="3"/>
        <v>4.5740740740740665E-2</v>
      </c>
    </row>
    <row r="36" spans="1:8" ht="21.75" customHeight="1" x14ac:dyDescent="0.4">
      <c r="A36" s="166">
        <f t="shared" si="2"/>
        <v>11</v>
      </c>
      <c r="B36" s="87">
        <v>47</v>
      </c>
      <c r="C36" s="88" t="str">
        <f>VLOOKUP(B36,'C,K'!A:C,2,0)</f>
        <v>Innuendo</v>
      </c>
      <c r="D36" s="111" t="str">
        <f>VLOOKUP(B36,'C,K'!A:C,3,0)</f>
        <v>Štiky</v>
      </c>
      <c r="E36" s="162">
        <v>0.45972222222222198</v>
      </c>
      <c r="F36" s="163">
        <v>0.49952546296296302</v>
      </c>
      <c r="G36" s="162">
        <v>6.9444444444444441E-3</v>
      </c>
      <c r="H36" s="86">
        <f t="shared" si="3"/>
        <v>4.6747685185185489E-2</v>
      </c>
    </row>
    <row r="37" spans="1:8" ht="21.75" customHeight="1" x14ac:dyDescent="0.4">
      <c r="A37" s="166">
        <f t="shared" si="2"/>
        <v>12</v>
      </c>
      <c r="B37" s="87">
        <v>49</v>
      </c>
      <c r="C37" s="88" t="str">
        <f>VLOOKUP(B37,'C,K'!A:C,2,0)</f>
        <v>Pohřební služba</v>
      </c>
      <c r="D37" s="111" t="str">
        <f>VLOOKUP(B37,'C,K'!A:C,3,0)</f>
        <v>Lvíčata</v>
      </c>
      <c r="E37" s="162">
        <v>0.46111111111111103</v>
      </c>
      <c r="F37" s="163">
        <v>0.50060185185185191</v>
      </c>
      <c r="G37" s="162">
        <v>1.3888888888888888E-2</v>
      </c>
      <c r="H37" s="86">
        <f t="shared" si="3"/>
        <v>5.337962962962977E-2</v>
      </c>
    </row>
    <row r="38" spans="1:8" ht="21.75" customHeight="1" thickBot="1" x14ac:dyDescent="0.45">
      <c r="A38" s="207">
        <f t="shared" si="2"/>
        <v>13</v>
      </c>
      <c r="B38" s="208">
        <v>54</v>
      </c>
      <c r="C38" s="196" t="str">
        <f>VLOOKUP(B38,'C,K'!A:C,2,0)</f>
        <v>Dynamo</v>
      </c>
      <c r="D38" s="209" t="str">
        <f>VLOOKUP(B38,'C,K'!A:C,3,0)</f>
        <v>Štiky</v>
      </c>
      <c r="E38" s="210">
        <v>0.46458333333333401</v>
      </c>
      <c r="F38" s="197">
        <v>0.50709490740740748</v>
      </c>
      <c r="G38" s="210">
        <v>1.3888888888888888E-2</v>
      </c>
      <c r="H38" s="211">
        <f t="shared" si="3"/>
        <v>5.6400462962962354E-2</v>
      </c>
    </row>
    <row r="40" spans="1:8" ht="16.2" thickBot="1" x14ac:dyDescent="0.35">
      <c r="G40" s="160" t="s">
        <v>49</v>
      </c>
      <c r="H40" s="161">
        <v>6.9444444444444434E-2</v>
      </c>
    </row>
  </sheetData>
  <sortState xmlns:xlrd2="http://schemas.microsoft.com/office/spreadsheetml/2017/richdata2" ref="A26:H38">
    <sortCondition ref="A26:A38"/>
  </sortState>
  <phoneticPr fontId="0" type="noConversion"/>
  <conditionalFormatting sqref="H3:H6 H9:H16 H19:H22 H26:H38">
    <cfRule type="cellIs" dxfId="1" priority="6" stopIfTrue="1" operator="greaterThan">
      <formula>$H$40</formula>
    </cfRule>
  </conditionalFormatting>
  <printOptions horizontalCentered="1"/>
  <pageMargins left="0.35" right="0.42" top="0.1" bottom="0.46" header="7.0000000000000007E-2" footer="0.46"/>
  <pageSetup paperSize="9" scale="76" orientation="landscape" r:id="rId1"/>
  <headerFooter alignWithMargins="0"/>
  <rowBreaks count="1" manualBreakCount="1">
    <brk id="16" max="10" man="1"/>
  </rowBreaks>
  <colBreaks count="1" manualBreakCount="1">
    <brk id="8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view="pageBreakPreview" zoomScaleNormal="100" zoomScaleSheetLayoutView="100" workbookViewId="0">
      <selection activeCell="C10" sqref="C10"/>
    </sheetView>
  </sheetViews>
  <sheetFormatPr defaultRowHeight="13.2" x14ac:dyDescent="0.25"/>
  <cols>
    <col min="3" max="3" width="34.6640625" customWidth="1"/>
    <col min="4" max="4" width="22.33203125" customWidth="1"/>
    <col min="5" max="5" width="12.33203125" customWidth="1"/>
    <col min="6" max="6" width="15.44140625" customWidth="1"/>
    <col min="7" max="7" width="17" customWidth="1"/>
  </cols>
  <sheetData>
    <row r="1" spans="1:7" ht="70.5" customHeight="1" thickBot="1" x14ac:dyDescent="1.05">
      <c r="B1" s="48" t="s">
        <v>176</v>
      </c>
      <c r="C1" s="48"/>
      <c r="D1" s="48"/>
      <c r="E1" s="250"/>
      <c r="F1" s="250"/>
    </row>
    <row r="2" spans="1:7" s="126" customFormat="1" ht="35.4" thickBot="1" x14ac:dyDescent="0.35">
      <c r="A2" s="82" t="s">
        <v>12</v>
      </c>
      <c r="B2" s="96" t="s">
        <v>38</v>
      </c>
      <c r="C2" s="96" t="s">
        <v>1</v>
      </c>
      <c r="D2" s="147" t="s">
        <v>2</v>
      </c>
      <c r="E2" s="260" t="s">
        <v>158</v>
      </c>
      <c r="F2" s="260" t="s">
        <v>28</v>
      </c>
      <c r="G2" s="252" t="s">
        <v>177</v>
      </c>
    </row>
    <row r="3" spans="1:7" ht="21.6" thickTop="1" x14ac:dyDescent="0.4">
      <c r="A3" s="256">
        <v>1</v>
      </c>
      <c r="B3" s="257">
        <v>75</v>
      </c>
      <c r="C3" s="258" t="s">
        <v>159</v>
      </c>
      <c r="D3" s="251" t="s">
        <v>68</v>
      </c>
      <c r="E3" s="259">
        <v>0.86358796296296303</v>
      </c>
      <c r="F3" s="259"/>
      <c r="G3" s="267">
        <f>E3+F3</f>
        <v>0.86358796296296303</v>
      </c>
    </row>
    <row r="4" spans="1:7" ht="21" x14ac:dyDescent="0.4">
      <c r="A4" s="205">
        <v>2</v>
      </c>
      <c r="B4" s="254">
        <v>78</v>
      </c>
      <c r="C4" s="128" t="s">
        <v>162</v>
      </c>
      <c r="D4" s="127" t="s">
        <v>163</v>
      </c>
      <c r="E4" s="255">
        <v>0.86576388888888889</v>
      </c>
      <c r="F4" s="255"/>
      <c r="G4" s="268">
        <f>E4+F4</f>
        <v>0.86576388888888889</v>
      </c>
    </row>
    <row r="5" spans="1:7" ht="21" x14ac:dyDescent="0.4">
      <c r="A5" s="205">
        <v>3</v>
      </c>
      <c r="B5" s="254">
        <v>79</v>
      </c>
      <c r="C5" s="128" t="s">
        <v>164</v>
      </c>
      <c r="D5" s="127" t="s">
        <v>74</v>
      </c>
      <c r="E5" s="255">
        <v>0.86643518518518514</v>
      </c>
      <c r="F5" s="255">
        <v>6.9444444444444447E-4</v>
      </c>
      <c r="G5" s="268">
        <f>E5+F5</f>
        <v>0.86712962962962958</v>
      </c>
    </row>
    <row r="6" spans="1:7" ht="21.6" thickBot="1" x14ac:dyDescent="0.45">
      <c r="A6" s="206">
        <v>4</v>
      </c>
      <c r="B6" s="261">
        <v>74</v>
      </c>
      <c r="C6" s="262" t="s">
        <v>157</v>
      </c>
      <c r="D6" s="263" t="s">
        <v>68</v>
      </c>
      <c r="E6" s="264">
        <v>0.8706018518518519</v>
      </c>
      <c r="F6" s="264"/>
      <c r="G6" s="269">
        <f>E6+F6</f>
        <v>0.8706018518518519</v>
      </c>
    </row>
    <row r="7" spans="1:7" ht="70.5" customHeight="1" thickBot="1" x14ac:dyDescent="1.05">
      <c r="B7" s="48" t="s">
        <v>178</v>
      </c>
      <c r="C7" s="48"/>
      <c r="D7" s="48"/>
      <c r="E7" s="250"/>
      <c r="F7" s="250"/>
    </row>
    <row r="8" spans="1:7" s="126" customFormat="1" ht="35.4" thickBot="1" x14ac:dyDescent="0.35">
      <c r="A8" s="82" t="s">
        <v>12</v>
      </c>
      <c r="B8" s="96" t="s">
        <v>38</v>
      </c>
      <c r="C8" s="96" t="s">
        <v>1</v>
      </c>
      <c r="D8" s="147" t="s">
        <v>2</v>
      </c>
      <c r="E8" s="260" t="s">
        <v>158</v>
      </c>
      <c r="F8" s="260" t="s">
        <v>28</v>
      </c>
      <c r="G8" s="270" t="s">
        <v>177</v>
      </c>
    </row>
    <row r="9" spans="1:7" ht="21.6" thickTop="1" x14ac:dyDescent="0.4">
      <c r="A9" s="256">
        <v>1</v>
      </c>
      <c r="B9" s="254">
        <v>84</v>
      </c>
      <c r="C9" s="128" t="s">
        <v>184</v>
      </c>
      <c r="D9" s="127" t="s">
        <v>83</v>
      </c>
      <c r="E9" s="255">
        <v>0.86726851851851849</v>
      </c>
      <c r="F9" s="255"/>
      <c r="G9" s="271">
        <f t="shared" ref="G9:G22" si="0">E9+F9</f>
        <v>0.86726851851851849</v>
      </c>
    </row>
    <row r="10" spans="1:7" ht="21" x14ac:dyDescent="0.4">
      <c r="A10" s="205">
        <v>2</v>
      </c>
      <c r="B10" s="254">
        <v>80</v>
      </c>
      <c r="C10" s="128" t="s">
        <v>165</v>
      </c>
      <c r="D10" s="127" t="s">
        <v>74</v>
      </c>
      <c r="E10" s="255">
        <v>0.86878472222222225</v>
      </c>
      <c r="F10" s="255">
        <v>6.9444444444444447E-4</v>
      </c>
      <c r="G10" s="271">
        <f t="shared" si="0"/>
        <v>0.86947916666666669</v>
      </c>
    </row>
    <row r="11" spans="1:7" ht="21" x14ac:dyDescent="0.4">
      <c r="A11" s="205">
        <v>3</v>
      </c>
      <c r="B11" s="254">
        <v>86</v>
      </c>
      <c r="C11" s="128" t="s">
        <v>170</v>
      </c>
      <c r="D11" s="127" t="s">
        <v>132</v>
      </c>
      <c r="E11" s="255">
        <v>0.86930555555555555</v>
      </c>
      <c r="F11" s="253">
        <v>6.9444444444444447E-4</v>
      </c>
      <c r="G11" s="271">
        <f t="shared" si="0"/>
        <v>0.87</v>
      </c>
    </row>
    <row r="12" spans="1:7" ht="21" x14ac:dyDescent="0.4">
      <c r="A12" s="256">
        <v>4</v>
      </c>
      <c r="B12" s="254">
        <v>83</v>
      </c>
      <c r="C12" s="128" t="s">
        <v>168</v>
      </c>
      <c r="D12" s="127" t="s">
        <v>83</v>
      </c>
      <c r="E12" s="255">
        <v>0.87067129629629625</v>
      </c>
      <c r="F12" s="255"/>
      <c r="G12" s="271">
        <f t="shared" si="0"/>
        <v>0.87067129629629625</v>
      </c>
    </row>
    <row r="13" spans="1:7" ht="21" x14ac:dyDescent="0.4">
      <c r="A13" s="205">
        <v>5</v>
      </c>
      <c r="B13" s="254">
        <v>81</v>
      </c>
      <c r="C13" s="128" t="s">
        <v>166</v>
      </c>
      <c r="D13" s="127" t="s">
        <v>74</v>
      </c>
      <c r="E13" s="265">
        <v>0.87009259259259253</v>
      </c>
      <c r="F13" s="253">
        <v>6.9444444444444447E-4</v>
      </c>
      <c r="G13" s="271">
        <f t="shared" si="0"/>
        <v>0.87078703703703697</v>
      </c>
    </row>
    <row r="14" spans="1:7" ht="21" x14ac:dyDescent="0.4">
      <c r="A14" s="205">
        <v>6</v>
      </c>
      <c r="B14" s="254">
        <v>92</v>
      </c>
      <c r="C14" s="128" t="s">
        <v>175</v>
      </c>
      <c r="D14" s="127" t="s">
        <v>77</v>
      </c>
      <c r="E14" s="255">
        <v>0.87195601851851856</v>
      </c>
      <c r="F14" s="253">
        <v>6.9444444444444447E-4</v>
      </c>
      <c r="G14" s="271">
        <f t="shared" si="0"/>
        <v>0.872650462962963</v>
      </c>
    </row>
    <row r="15" spans="1:7" ht="21" x14ac:dyDescent="0.4">
      <c r="A15" s="256">
        <v>7</v>
      </c>
      <c r="B15" s="254">
        <v>89</v>
      </c>
      <c r="C15" s="128" t="s">
        <v>172</v>
      </c>
      <c r="D15" s="127" t="s">
        <v>77</v>
      </c>
      <c r="E15" s="255">
        <v>0.87364583333333334</v>
      </c>
      <c r="F15" s="255"/>
      <c r="G15" s="271">
        <f t="shared" si="0"/>
        <v>0.87364583333333334</v>
      </c>
    </row>
    <row r="16" spans="1:7" ht="21" x14ac:dyDescent="0.4">
      <c r="A16" s="205">
        <v>8</v>
      </c>
      <c r="B16" s="254">
        <v>82</v>
      </c>
      <c r="C16" s="128" t="s">
        <v>167</v>
      </c>
      <c r="D16" s="127" t="s">
        <v>83</v>
      </c>
      <c r="E16" s="255">
        <v>0.87416666666666665</v>
      </c>
      <c r="F16" s="255"/>
      <c r="G16" s="271">
        <f t="shared" si="0"/>
        <v>0.87416666666666665</v>
      </c>
    </row>
    <row r="17" spans="1:7" ht="21" x14ac:dyDescent="0.4">
      <c r="A17" s="205">
        <v>9</v>
      </c>
      <c r="B17" s="254">
        <v>76</v>
      </c>
      <c r="C17" s="128" t="s">
        <v>160</v>
      </c>
      <c r="D17" s="127" t="s">
        <v>68</v>
      </c>
      <c r="E17" s="253">
        <v>0.87729166666666669</v>
      </c>
      <c r="F17" s="253">
        <v>6.9444444444444447E-4</v>
      </c>
      <c r="G17" s="271">
        <f t="shared" si="0"/>
        <v>0.87798611111111113</v>
      </c>
    </row>
    <row r="18" spans="1:7" ht="21" x14ac:dyDescent="0.4">
      <c r="A18" s="256">
        <v>10</v>
      </c>
      <c r="B18" s="254">
        <v>90</v>
      </c>
      <c r="C18" s="128" t="s">
        <v>173</v>
      </c>
      <c r="D18" s="127" t="s">
        <v>77</v>
      </c>
      <c r="E18" s="255">
        <v>0.87770833333333342</v>
      </c>
      <c r="F18" s="255">
        <v>1.3888888888888889E-3</v>
      </c>
      <c r="G18" s="271">
        <f t="shared" si="0"/>
        <v>0.87909722222222231</v>
      </c>
    </row>
    <row r="19" spans="1:7" ht="21" x14ac:dyDescent="0.4">
      <c r="A19" s="205">
        <v>11</v>
      </c>
      <c r="B19" s="254">
        <v>85</v>
      </c>
      <c r="C19" s="128" t="s">
        <v>169</v>
      </c>
      <c r="D19" s="127" t="s">
        <v>79</v>
      </c>
      <c r="E19" s="255">
        <v>0.8825925925925926</v>
      </c>
      <c r="F19" s="255"/>
      <c r="G19" s="271">
        <f t="shared" si="0"/>
        <v>0.8825925925925926</v>
      </c>
    </row>
    <row r="20" spans="1:7" ht="21" x14ac:dyDescent="0.4">
      <c r="A20" s="205">
        <v>12</v>
      </c>
      <c r="B20" s="254">
        <v>91</v>
      </c>
      <c r="C20" s="128" t="s">
        <v>174</v>
      </c>
      <c r="D20" s="127" t="s">
        <v>77</v>
      </c>
      <c r="E20" s="255">
        <v>0.88947916666666671</v>
      </c>
      <c r="F20" s="255">
        <v>6.9444444444444447E-4</v>
      </c>
      <c r="G20" s="271">
        <f t="shared" si="0"/>
        <v>0.89017361111111115</v>
      </c>
    </row>
    <row r="21" spans="1:7" ht="21" x14ac:dyDescent="0.4">
      <c r="A21" s="256">
        <v>13</v>
      </c>
      <c r="B21" s="254">
        <v>88</v>
      </c>
      <c r="C21" s="128" t="s">
        <v>180</v>
      </c>
      <c r="D21" s="127" t="s">
        <v>65</v>
      </c>
      <c r="E21" s="255">
        <v>0.8861458333333333</v>
      </c>
      <c r="F21" s="255">
        <v>2.0833333333333332E-2</v>
      </c>
      <c r="G21" s="271">
        <f t="shared" si="0"/>
        <v>0.90697916666666667</v>
      </c>
    </row>
    <row r="22" spans="1:7" ht="21" x14ac:dyDescent="0.4">
      <c r="A22" s="205">
        <v>14</v>
      </c>
      <c r="B22" s="254">
        <v>87</v>
      </c>
      <c r="C22" s="128" t="s">
        <v>171</v>
      </c>
      <c r="D22" s="127" t="s">
        <v>65</v>
      </c>
      <c r="E22" s="255">
        <v>0.8960069444444444</v>
      </c>
      <c r="F22" s="255">
        <v>2.7777777777777776E-2</v>
      </c>
      <c r="G22" s="271">
        <f t="shared" si="0"/>
        <v>0.92378472222222219</v>
      </c>
    </row>
    <row r="23" spans="1:7" ht="21.6" thickBot="1" x14ac:dyDescent="0.45">
      <c r="A23" s="206"/>
      <c r="B23" s="266">
        <v>77</v>
      </c>
      <c r="C23" s="148" t="s">
        <v>161</v>
      </c>
      <c r="D23" s="149" t="s">
        <v>68</v>
      </c>
      <c r="E23" s="291" t="s">
        <v>179</v>
      </c>
      <c r="F23" s="292"/>
      <c r="G23" s="293"/>
    </row>
    <row r="32" spans="1:7" ht="17.399999999999999" x14ac:dyDescent="0.3">
      <c r="C32" s="50"/>
      <c r="D32" s="50"/>
      <c r="E32" s="50"/>
      <c r="F32" s="50"/>
    </row>
  </sheetData>
  <sortState xmlns:xlrd2="http://schemas.microsoft.com/office/spreadsheetml/2017/richdata2" ref="B9:G22">
    <sortCondition ref="G9:G22"/>
  </sortState>
  <mergeCells count="1">
    <mergeCell ref="E23:G2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="60" zoomScaleNormal="60" zoomScalePageLayoutView="50" workbookViewId="0">
      <selection activeCell="D3" sqref="D3:N26"/>
    </sheetView>
  </sheetViews>
  <sheetFormatPr defaultColWidth="9.109375" defaultRowHeight="15.6" x14ac:dyDescent="0.3"/>
  <cols>
    <col min="1" max="1" width="20.6640625" style="2" customWidth="1"/>
    <col min="2" max="2" width="59.33203125" style="2" customWidth="1"/>
    <col min="3" max="3" width="50.88671875" style="2" bestFit="1" customWidth="1"/>
    <col min="4" max="4" width="21.109375" style="1" customWidth="1"/>
    <col min="5" max="5" width="22.109375" style="1" bestFit="1" customWidth="1"/>
    <col min="6" max="6" width="13.6640625" style="1" customWidth="1"/>
    <col min="7" max="7" width="23.5546875" style="1" customWidth="1"/>
    <col min="8" max="8" width="15.88671875" style="1" bestFit="1" customWidth="1"/>
    <col min="9" max="9" width="21.5546875" style="1" customWidth="1"/>
    <col min="10" max="10" width="15.88671875" style="1" bestFit="1" customWidth="1"/>
    <col min="11" max="11" width="20.109375" style="1" customWidth="1"/>
    <col min="12" max="12" width="15.88671875" style="1" bestFit="1" customWidth="1"/>
    <col min="13" max="13" width="24.33203125" style="1" customWidth="1"/>
    <col min="14" max="14" width="15.88671875" style="1" bestFit="1" customWidth="1"/>
    <col min="15" max="16384" width="9.109375" style="2"/>
  </cols>
  <sheetData>
    <row r="1" spans="1:14" ht="61.2" thickBot="1" x14ac:dyDescent="1.05">
      <c r="A1" s="48" t="s">
        <v>34</v>
      </c>
      <c r="B1" s="11"/>
      <c r="C1" s="11"/>
      <c r="D1" s="11" t="s">
        <v>36</v>
      </c>
      <c r="E1" s="145">
        <f>COUNT($A$3:$A$95)</f>
        <v>24</v>
      </c>
      <c r="F1" s="72">
        <v>38479</v>
      </c>
      <c r="G1" s="4"/>
      <c r="H1" s="72">
        <v>39326</v>
      </c>
      <c r="I1" s="4"/>
      <c r="J1" s="72"/>
      <c r="K1" s="4"/>
      <c r="L1" s="72"/>
      <c r="M1" s="4"/>
      <c r="N1" s="72"/>
    </row>
    <row r="2" spans="1:14" s="3" customFormat="1" ht="63.6" thickBot="1" x14ac:dyDescent="0.3">
      <c r="A2" s="15" t="s">
        <v>3</v>
      </c>
      <c r="B2" s="16" t="s">
        <v>1</v>
      </c>
      <c r="C2" s="17" t="s">
        <v>2</v>
      </c>
      <c r="D2" s="17" t="s">
        <v>7</v>
      </c>
      <c r="E2" s="17" t="s">
        <v>8</v>
      </c>
      <c r="F2" s="60" t="s">
        <v>30</v>
      </c>
      <c r="G2" s="17" t="s">
        <v>5</v>
      </c>
      <c r="H2" s="60" t="s">
        <v>30</v>
      </c>
      <c r="I2" s="17" t="s">
        <v>5</v>
      </c>
      <c r="J2" s="60" t="s">
        <v>30</v>
      </c>
      <c r="K2" s="17" t="s">
        <v>5</v>
      </c>
      <c r="L2" s="60" t="s">
        <v>30</v>
      </c>
      <c r="M2" s="17" t="s">
        <v>5</v>
      </c>
      <c r="N2" s="60" t="s">
        <v>30</v>
      </c>
    </row>
    <row r="3" spans="1:14" s="10" customFormat="1" ht="30.6" thickTop="1" x14ac:dyDescent="0.5">
      <c r="A3" s="18">
        <v>40</v>
      </c>
      <c r="B3" s="14" t="s">
        <v>64</v>
      </c>
      <c r="C3" s="19" t="s">
        <v>65</v>
      </c>
      <c r="D3" s="12"/>
      <c r="E3" s="8"/>
      <c r="F3" s="9"/>
      <c r="G3" s="8"/>
      <c r="H3" s="9"/>
      <c r="I3" s="8"/>
      <c r="J3" s="9"/>
      <c r="K3" s="8"/>
      <c r="L3" s="9"/>
      <c r="M3" s="8"/>
      <c r="N3" s="9"/>
    </row>
    <row r="4" spans="1:14" s="10" customFormat="1" ht="30" x14ac:dyDescent="0.5">
      <c r="A4" s="18">
        <v>21</v>
      </c>
      <c r="B4" s="14" t="s">
        <v>66</v>
      </c>
      <c r="C4" s="19" t="s">
        <v>65</v>
      </c>
      <c r="D4" s="12"/>
      <c r="E4" s="8"/>
      <c r="F4" s="9"/>
      <c r="G4" s="8"/>
      <c r="H4" s="9"/>
      <c r="I4" s="8"/>
      <c r="J4" s="9"/>
      <c r="K4" s="8"/>
      <c r="L4" s="9"/>
      <c r="M4" s="8"/>
      <c r="N4" s="9"/>
    </row>
    <row r="5" spans="1:14" s="10" customFormat="1" ht="30" x14ac:dyDescent="0.5">
      <c r="A5" s="18">
        <v>35</v>
      </c>
      <c r="B5" s="14" t="s">
        <v>67</v>
      </c>
      <c r="C5" s="19" t="s">
        <v>68</v>
      </c>
      <c r="D5" s="12"/>
      <c r="E5" s="8"/>
      <c r="F5" s="9"/>
      <c r="G5" s="8"/>
      <c r="H5" s="9"/>
      <c r="I5" s="8"/>
      <c r="J5" s="9"/>
      <c r="K5" s="8"/>
      <c r="L5" s="9"/>
      <c r="M5" s="8"/>
      <c r="N5" s="9"/>
    </row>
    <row r="6" spans="1:14" s="10" customFormat="1" ht="30" x14ac:dyDescent="0.5">
      <c r="A6" s="18">
        <v>36</v>
      </c>
      <c r="B6" s="14" t="s">
        <v>69</v>
      </c>
      <c r="C6" s="19" t="s">
        <v>68</v>
      </c>
      <c r="D6" s="12"/>
      <c r="E6" s="8"/>
      <c r="F6" s="9"/>
      <c r="G6" s="8"/>
      <c r="H6" s="9"/>
      <c r="I6" s="8"/>
      <c r="J6" s="9"/>
      <c r="K6" s="8"/>
      <c r="L6" s="9"/>
      <c r="M6" s="8"/>
      <c r="N6" s="9"/>
    </row>
    <row r="7" spans="1:14" s="10" customFormat="1" ht="30" x14ac:dyDescent="0.5">
      <c r="A7" s="18">
        <v>26</v>
      </c>
      <c r="B7" s="14" t="s">
        <v>70</v>
      </c>
      <c r="C7" s="19" t="s">
        <v>68</v>
      </c>
      <c r="D7" s="12"/>
      <c r="E7" s="8"/>
      <c r="F7" s="9"/>
      <c r="G7" s="8"/>
      <c r="H7" s="9"/>
      <c r="I7" s="8"/>
      <c r="J7" s="9"/>
      <c r="K7" s="8"/>
      <c r="L7" s="9"/>
      <c r="M7" s="8"/>
      <c r="N7" s="9"/>
    </row>
    <row r="8" spans="1:14" s="10" customFormat="1" ht="30" x14ac:dyDescent="0.5">
      <c r="A8" s="18">
        <v>41</v>
      </c>
      <c r="B8" s="14" t="s">
        <v>72</v>
      </c>
      <c r="C8" s="19" t="s">
        <v>68</v>
      </c>
      <c r="D8" s="12"/>
      <c r="E8" s="8"/>
      <c r="F8" s="9"/>
      <c r="G8" s="8"/>
      <c r="H8" s="9"/>
      <c r="I8" s="8"/>
      <c r="J8" s="9"/>
      <c r="K8" s="8"/>
      <c r="L8" s="9"/>
      <c r="M8" s="8"/>
      <c r="N8" s="9"/>
    </row>
    <row r="9" spans="1:14" s="10" customFormat="1" ht="30" x14ac:dyDescent="0.5">
      <c r="A9" s="18">
        <v>29</v>
      </c>
      <c r="B9" s="14" t="s">
        <v>71</v>
      </c>
      <c r="C9" s="19" t="s">
        <v>68</v>
      </c>
      <c r="D9" s="12"/>
      <c r="E9" s="8"/>
      <c r="F9" s="9"/>
      <c r="G9" s="9"/>
      <c r="H9" s="9"/>
      <c r="I9" s="8"/>
      <c r="J9" s="9"/>
      <c r="K9" s="8"/>
      <c r="L9" s="9"/>
      <c r="M9" s="8"/>
      <c r="N9" s="9"/>
    </row>
    <row r="10" spans="1:14" s="10" customFormat="1" ht="30" x14ac:dyDescent="0.5">
      <c r="A10" s="18">
        <v>44</v>
      </c>
      <c r="B10" s="14" t="s">
        <v>73</v>
      </c>
      <c r="C10" s="19" t="s">
        <v>74</v>
      </c>
      <c r="D10" s="12"/>
      <c r="E10" s="8"/>
      <c r="F10" s="9"/>
      <c r="G10" s="8"/>
      <c r="H10" s="9"/>
      <c r="I10" s="8"/>
      <c r="J10" s="9"/>
      <c r="K10" s="8"/>
      <c r="L10" s="9"/>
      <c r="M10" s="8"/>
      <c r="N10" s="9"/>
    </row>
    <row r="11" spans="1:14" s="10" customFormat="1" ht="30" x14ac:dyDescent="0.5">
      <c r="A11" s="18">
        <v>33</v>
      </c>
      <c r="B11" s="14" t="s">
        <v>75</v>
      </c>
      <c r="C11" s="19" t="s">
        <v>74</v>
      </c>
      <c r="D11" s="12"/>
      <c r="E11" s="8"/>
      <c r="F11" s="9"/>
      <c r="G11" s="8"/>
      <c r="H11" s="9"/>
      <c r="I11" s="8"/>
      <c r="J11" s="9"/>
      <c r="K11" s="8"/>
      <c r="L11" s="9"/>
      <c r="M11" s="8"/>
      <c r="N11" s="9"/>
    </row>
    <row r="12" spans="1:14" s="10" customFormat="1" ht="30" x14ac:dyDescent="0.5">
      <c r="A12" s="18">
        <v>32</v>
      </c>
      <c r="B12" s="14" t="s">
        <v>76</v>
      </c>
      <c r="C12" s="19" t="s">
        <v>77</v>
      </c>
      <c r="D12" s="13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" x14ac:dyDescent="0.5">
      <c r="A13" s="18">
        <v>42</v>
      </c>
      <c r="B13" s="14" t="s">
        <v>78</v>
      </c>
      <c r="C13" s="19" t="s">
        <v>77</v>
      </c>
      <c r="D13" s="13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" x14ac:dyDescent="0.5">
      <c r="A14" s="18">
        <v>24</v>
      </c>
      <c r="B14" s="14" t="s">
        <v>80</v>
      </c>
      <c r="C14" s="19" t="s">
        <v>79</v>
      </c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" x14ac:dyDescent="0.5">
      <c r="A15" s="18">
        <v>39</v>
      </c>
      <c r="B15" s="14" t="s">
        <v>81</v>
      </c>
      <c r="C15" s="19" t="s">
        <v>79</v>
      </c>
      <c r="D15" s="13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" x14ac:dyDescent="0.5">
      <c r="A16" s="18">
        <v>37</v>
      </c>
      <c r="B16" s="14" t="s">
        <v>82</v>
      </c>
      <c r="C16" s="19" t="s">
        <v>83</v>
      </c>
      <c r="D16" s="13"/>
      <c r="E16" s="65"/>
      <c r="F16" s="9"/>
      <c r="G16" s="9"/>
      <c r="H16" s="9"/>
      <c r="I16" s="9"/>
      <c r="J16" s="9"/>
      <c r="K16" s="9"/>
      <c r="L16" s="9"/>
      <c r="M16" s="9"/>
      <c r="N16" s="9"/>
    </row>
    <row r="17" spans="1:14" ht="30" x14ac:dyDescent="0.5">
      <c r="A17" s="18">
        <v>27</v>
      </c>
      <c r="B17" s="14" t="s">
        <v>84</v>
      </c>
      <c r="C17" s="19" t="s">
        <v>77</v>
      </c>
      <c r="D17" s="13"/>
      <c r="E17" s="66"/>
      <c r="F17" s="9"/>
      <c r="G17" s="9"/>
      <c r="H17" s="9"/>
      <c r="I17" s="9"/>
      <c r="J17" s="9"/>
      <c r="K17" s="9"/>
      <c r="L17" s="9"/>
      <c r="M17" s="9"/>
      <c r="N17" s="9"/>
    </row>
    <row r="18" spans="1:14" ht="30" x14ac:dyDescent="0.5">
      <c r="A18" s="18">
        <v>28</v>
      </c>
      <c r="B18" s="14" t="s">
        <v>85</v>
      </c>
      <c r="C18" s="19" t="s">
        <v>77</v>
      </c>
      <c r="D18" s="13"/>
      <c r="E18" s="66"/>
      <c r="F18" s="9"/>
      <c r="G18" s="9"/>
      <c r="H18" s="9"/>
      <c r="I18" s="9"/>
      <c r="J18" s="9"/>
      <c r="K18" s="9"/>
      <c r="L18" s="9"/>
      <c r="M18" s="9"/>
      <c r="N18" s="9"/>
    </row>
    <row r="19" spans="1:14" ht="30" x14ac:dyDescent="0.5">
      <c r="A19" s="18">
        <v>22</v>
      </c>
      <c r="B19" s="14" t="s">
        <v>111</v>
      </c>
      <c r="C19" s="19" t="s">
        <v>77</v>
      </c>
      <c r="D19" s="13"/>
      <c r="E19" s="66"/>
      <c r="F19" s="9"/>
      <c r="G19" s="9"/>
      <c r="H19" s="9"/>
      <c r="I19" s="9"/>
      <c r="J19" s="9"/>
      <c r="K19" s="9"/>
      <c r="L19" s="9"/>
      <c r="M19" s="9"/>
      <c r="N19" s="9"/>
    </row>
    <row r="20" spans="1:14" ht="30" x14ac:dyDescent="0.5">
      <c r="A20" s="18">
        <v>30</v>
      </c>
      <c r="B20" s="14" t="s">
        <v>86</v>
      </c>
      <c r="C20" s="19" t="s">
        <v>87</v>
      </c>
      <c r="D20" s="13"/>
      <c r="E20" s="66"/>
      <c r="F20" s="9"/>
      <c r="G20" s="9"/>
      <c r="H20" s="9"/>
      <c r="I20" s="9"/>
      <c r="J20" s="9"/>
      <c r="K20" s="9"/>
      <c r="L20" s="9"/>
      <c r="M20" s="9"/>
      <c r="N20" s="9"/>
    </row>
    <row r="21" spans="1:14" ht="30" x14ac:dyDescent="0.5">
      <c r="A21" s="18">
        <v>38</v>
      </c>
      <c r="B21" s="14" t="s">
        <v>98</v>
      </c>
      <c r="C21" s="19" t="s">
        <v>91</v>
      </c>
      <c r="D21" s="13"/>
      <c r="E21" s="66"/>
      <c r="F21" s="9"/>
      <c r="G21" s="9"/>
      <c r="H21" s="9"/>
      <c r="I21" s="9"/>
      <c r="J21" s="9"/>
      <c r="K21" s="9"/>
      <c r="L21" s="9"/>
      <c r="M21" s="9"/>
      <c r="N21" s="9"/>
    </row>
    <row r="22" spans="1:14" ht="30" x14ac:dyDescent="0.5">
      <c r="A22" s="18">
        <v>34</v>
      </c>
      <c r="B22" s="14" t="s">
        <v>154</v>
      </c>
      <c r="C22" s="19" t="s">
        <v>99</v>
      </c>
      <c r="D22" s="13"/>
      <c r="E22" s="66"/>
      <c r="F22" s="9"/>
      <c r="G22" s="9"/>
      <c r="H22" s="9"/>
      <c r="I22" s="9"/>
      <c r="J22" s="9"/>
      <c r="K22" s="9"/>
      <c r="L22" s="9"/>
      <c r="M22" s="9"/>
      <c r="N22" s="9"/>
    </row>
    <row r="23" spans="1:14" ht="30" x14ac:dyDescent="0.5">
      <c r="A23" s="18">
        <v>25</v>
      </c>
      <c r="B23" s="14" t="s">
        <v>100</v>
      </c>
      <c r="C23" s="19" t="s">
        <v>101</v>
      </c>
      <c r="D23" s="13"/>
      <c r="E23" s="66"/>
      <c r="F23" s="9"/>
      <c r="G23" s="9"/>
      <c r="H23" s="9"/>
      <c r="I23" s="9"/>
      <c r="J23" s="9"/>
      <c r="K23" s="9"/>
      <c r="L23" s="9"/>
      <c r="M23" s="9"/>
      <c r="N23" s="9"/>
    </row>
    <row r="24" spans="1:14" ht="30" x14ac:dyDescent="0.5">
      <c r="A24" s="18">
        <v>43</v>
      </c>
      <c r="B24" s="14" t="s">
        <v>102</v>
      </c>
      <c r="C24" s="19" t="s">
        <v>101</v>
      </c>
      <c r="D24" s="13"/>
      <c r="E24" s="66"/>
      <c r="F24" s="9"/>
      <c r="G24" s="9"/>
      <c r="H24" s="9"/>
      <c r="I24" s="9"/>
      <c r="J24" s="9"/>
      <c r="K24" s="9"/>
      <c r="L24" s="9"/>
      <c r="M24" s="9"/>
      <c r="N24" s="9"/>
    </row>
    <row r="25" spans="1:14" ht="30" x14ac:dyDescent="0.5">
      <c r="A25" s="18">
        <v>23</v>
      </c>
      <c r="B25" s="14" t="s">
        <v>103</v>
      </c>
      <c r="C25" s="19" t="s">
        <v>101</v>
      </c>
      <c r="D25" s="13"/>
      <c r="E25" s="66"/>
      <c r="F25" s="9"/>
      <c r="G25" s="9"/>
      <c r="H25" s="9"/>
      <c r="I25" s="9"/>
      <c r="J25" s="9"/>
      <c r="K25" s="9"/>
      <c r="L25" s="9"/>
      <c r="M25" s="9"/>
      <c r="N25" s="9"/>
    </row>
    <row r="26" spans="1:14" ht="30" x14ac:dyDescent="0.5">
      <c r="A26" s="18">
        <v>31</v>
      </c>
      <c r="B26" s="14" t="s">
        <v>110</v>
      </c>
      <c r="C26" s="19" t="s">
        <v>109</v>
      </c>
      <c r="D26" s="13"/>
      <c r="E26" s="66"/>
      <c r="F26" s="9"/>
      <c r="G26" s="9"/>
      <c r="H26" s="9"/>
      <c r="I26" s="9"/>
      <c r="J26" s="9"/>
      <c r="K26" s="9"/>
      <c r="L26" s="9"/>
      <c r="M26" s="9"/>
      <c r="N26" s="9"/>
    </row>
  </sheetData>
  <phoneticPr fontId="0" type="noConversion"/>
  <conditionalFormatting sqref="F3:F26 H13:H26">
    <cfRule type="cellIs" dxfId="7" priority="4" stopIfTrue="1" operator="lessThan">
      <formula>$F$1</formula>
    </cfRule>
  </conditionalFormatting>
  <conditionalFormatting sqref="H3:H12 J3:J26 L3:L26 N3:N26">
    <cfRule type="cellIs" dxfId="6" priority="5" stopIfTrue="1" operator="lessThan">
      <formula>$H$1</formula>
    </cfRule>
  </conditionalFormatting>
  <printOptions horizontalCentered="1"/>
  <pageMargins left="7.874015748031496E-2" right="0.11811023622047245" top="0.98425196850393704" bottom="0.98425196850393704" header="0.51181102362204722" footer="0.51181102362204722"/>
  <pageSetup paperSize="9" orientation="landscape" horizontalDpi="4294967293" r:id="rId1"/>
  <headerFooter alignWithMargins="0"/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zoomScale="55" zoomScaleNormal="70" workbookViewId="0">
      <selection activeCell="I3" sqref="I3:L31"/>
    </sheetView>
  </sheetViews>
  <sheetFormatPr defaultColWidth="9.109375" defaultRowHeight="15.6" x14ac:dyDescent="0.3"/>
  <cols>
    <col min="1" max="1" width="12.44140625" style="10" customWidth="1"/>
    <col min="2" max="2" width="51.88671875" style="10" bestFit="1" customWidth="1"/>
    <col min="3" max="3" width="36.33203125" style="10" customWidth="1"/>
    <col min="4" max="4" width="43.33203125" style="66" hidden="1" customWidth="1"/>
    <col min="5" max="5" width="27.88671875" style="66" hidden="1" customWidth="1"/>
    <col min="6" max="6" width="42.109375" style="66" hidden="1" customWidth="1"/>
    <col min="7" max="7" width="25.88671875" style="66" hidden="1" customWidth="1"/>
    <col min="8" max="8" width="28.5546875" style="10" customWidth="1"/>
    <col min="9" max="9" width="27.6640625" style="1" customWidth="1"/>
    <col min="10" max="10" width="21" style="1" customWidth="1"/>
    <col min="11" max="11" width="27.6640625" style="1" customWidth="1"/>
    <col min="12" max="12" width="21" style="1" customWidth="1"/>
    <col min="13" max="16384" width="9.109375" style="10"/>
  </cols>
  <sheetData>
    <row r="1" spans="1:12" s="48" customFormat="1" ht="61.2" thickBot="1" x14ac:dyDescent="1.05">
      <c r="A1" s="48" t="s">
        <v>31</v>
      </c>
      <c r="D1" s="77" t="s">
        <v>37</v>
      </c>
      <c r="E1" s="76">
        <v>34830</v>
      </c>
      <c r="G1" s="77" t="s">
        <v>6</v>
      </c>
      <c r="H1" s="76"/>
      <c r="I1" s="4"/>
      <c r="J1" s="72">
        <v>38479</v>
      </c>
      <c r="K1" s="4"/>
      <c r="L1" s="72"/>
    </row>
    <row r="2" spans="1:12" s="3" customFormat="1" ht="85.2" thickBot="1" x14ac:dyDescent="0.3">
      <c r="A2" s="20" t="s">
        <v>3</v>
      </c>
      <c r="B2" s="21" t="s">
        <v>1</v>
      </c>
      <c r="C2" s="21" t="s">
        <v>2</v>
      </c>
      <c r="D2" s="21" t="s">
        <v>5</v>
      </c>
      <c r="E2" s="71" t="s">
        <v>30</v>
      </c>
      <c r="F2" s="21" t="s">
        <v>5</v>
      </c>
      <c r="G2" s="71" t="s">
        <v>30</v>
      </c>
      <c r="H2" s="22" t="s">
        <v>10</v>
      </c>
      <c r="I2" s="17" t="s">
        <v>5</v>
      </c>
      <c r="J2" s="60" t="s">
        <v>30</v>
      </c>
      <c r="K2" s="17" t="s">
        <v>5</v>
      </c>
      <c r="L2" s="60" t="s">
        <v>30</v>
      </c>
    </row>
    <row r="3" spans="1:12" s="3" customFormat="1" ht="30.6" thickTop="1" x14ac:dyDescent="0.5">
      <c r="A3" s="141">
        <v>73</v>
      </c>
      <c r="B3" s="52" t="s">
        <v>112</v>
      </c>
      <c r="C3" s="52" t="s">
        <v>77</v>
      </c>
      <c r="D3" s="52"/>
      <c r="E3" s="9"/>
      <c r="F3" s="63"/>
      <c r="G3" s="9"/>
      <c r="H3" s="51" t="s">
        <v>4</v>
      </c>
      <c r="I3" s="8"/>
      <c r="J3" s="9"/>
      <c r="K3" s="8"/>
      <c r="L3" s="9"/>
    </row>
    <row r="4" spans="1:12" s="2" customFormat="1" ht="30" x14ac:dyDescent="0.5">
      <c r="A4" s="141">
        <v>72</v>
      </c>
      <c r="B4" s="52" t="s">
        <v>113</v>
      </c>
      <c r="C4" s="52" t="s">
        <v>101</v>
      </c>
      <c r="D4" s="52"/>
      <c r="E4" s="9"/>
      <c r="F4" s="63"/>
      <c r="G4" s="9"/>
      <c r="H4" s="51" t="s">
        <v>4</v>
      </c>
      <c r="I4" s="8"/>
      <c r="J4" s="9"/>
      <c r="K4" s="8"/>
      <c r="L4" s="9"/>
    </row>
    <row r="5" spans="1:12" s="2" customFormat="1" ht="30" x14ac:dyDescent="0.5">
      <c r="A5" s="141">
        <v>71</v>
      </c>
      <c r="B5" s="52" t="s">
        <v>114</v>
      </c>
      <c r="C5" s="52" t="s">
        <v>79</v>
      </c>
      <c r="D5" s="52"/>
      <c r="E5" s="9"/>
      <c r="F5" s="52"/>
      <c r="G5" s="9"/>
      <c r="H5" s="51" t="s">
        <v>4</v>
      </c>
      <c r="I5" s="8"/>
      <c r="J5" s="9"/>
      <c r="K5" s="8"/>
      <c r="L5" s="9"/>
    </row>
    <row r="6" spans="1:12" s="2" customFormat="1" ht="30" x14ac:dyDescent="0.5">
      <c r="A6" s="141">
        <v>70</v>
      </c>
      <c r="B6" s="52" t="s">
        <v>115</v>
      </c>
      <c r="C6" s="52" t="s">
        <v>74</v>
      </c>
      <c r="D6" s="52"/>
      <c r="E6" s="9"/>
      <c r="F6" s="52"/>
      <c r="G6" s="9"/>
      <c r="H6" s="53" t="s">
        <v>4</v>
      </c>
      <c r="I6" s="8"/>
      <c r="J6" s="9"/>
      <c r="K6" s="8"/>
      <c r="L6" s="9"/>
    </row>
    <row r="7" spans="1:12" s="2" customFormat="1" ht="30" x14ac:dyDescent="0.5">
      <c r="A7" s="141">
        <v>69</v>
      </c>
      <c r="B7" s="178">
        <v>4</v>
      </c>
      <c r="C7" s="52" t="s">
        <v>101</v>
      </c>
      <c r="D7" s="52"/>
      <c r="E7" s="9"/>
      <c r="F7" s="52"/>
      <c r="G7" s="9"/>
      <c r="H7" s="53" t="s">
        <v>4</v>
      </c>
      <c r="I7" s="8"/>
      <c r="J7" s="9"/>
      <c r="K7" s="8"/>
      <c r="L7" s="9"/>
    </row>
    <row r="8" spans="1:12" s="2" customFormat="1" ht="30" x14ac:dyDescent="0.5">
      <c r="A8" s="141">
        <v>68</v>
      </c>
      <c r="B8" s="52" t="s">
        <v>116</v>
      </c>
      <c r="C8" s="52" t="s">
        <v>77</v>
      </c>
      <c r="D8" s="52"/>
      <c r="E8" s="9"/>
      <c r="F8" s="52"/>
      <c r="G8" s="9"/>
      <c r="H8" s="53" t="s">
        <v>4</v>
      </c>
      <c r="I8" s="8"/>
      <c r="J8" s="9"/>
      <c r="K8" s="8"/>
      <c r="L8" s="9"/>
    </row>
    <row r="9" spans="1:12" s="2" customFormat="1" ht="30" x14ac:dyDescent="0.5">
      <c r="A9" s="141">
        <v>67</v>
      </c>
      <c r="B9" s="52" t="s">
        <v>117</v>
      </c>
      <c r="C9" s="52" t="s">
        <v>83</v>
      </c>
      <c r="D9" s="52"/>
      <c r="E9" s="9"/>
      <c r="F9" s="52"/>
      <c r="G9" s="9"/>
      <c r="H9" s="53" t="s">
        <v>4</v>
      </c>
      <c r="I9" s="8"/>
      <c r="J9" s="9"/>
      <c r="K9" s="8"/>
      <c r="L9" s="9"/>
    </row>
    <row r="10" spans="1:12" ht="30" x14ac:dyDescent="0.5">
      <c r="A10" s="141">
        <v>66</v>
      </c>
      <c r="B10" s="52" t="s">
        <v>118</v>
      </c>
      <c r="C10" s="52" t="s">
        <v>83</v>
      </c>
      <c r="D10" s="52"/>
      <c r="E10" s="9"/>
      <c r="F10" s="52"/>
      <c r="G10" s="9"/>
      <c r="H10" s="53" t="s">
        <v>4</v>
      </c>
      <c r="I10" s="8"/>
      <c r="J10" s="9"/>
      <c r="K10" s="8"/>
      <c r="L10" s="9"/>
    </row>
    <row r="11" spans="1:12" ht="30" x14ac:dyDescent="0.5">
      <c r="A11" s="141">
        <v>65</v>
      </c>
      <c r="B11" s="52" t="s">
        <v>119</v>
      </c>
      <c r="C11" s="52" t="s">
        <v>101</v>
      </c>
      <c r="D11" s="52"/>
      <c r="E11" s="9"/>
      <c r="F11" s="52"/>
      <c r="G11" s="9"/>
      <c r="H11" s="53" t="s">
        <v>9</v>
      </c>
      <c r="I11" s="8"/>
      <c r="J11" s="9"/>
      <c r="K11" s="8"/>
      <c r="L11" s="9"/>
    </row>
    <row r="12" spans="1:12" ht="30" x14ac:dyDescent="0.5">
      <c r="A12" s="141">
        <v>64</v>
      </c>
      <c r="B12" s="52" t="s">
        <v>120</v>
      </c>
      <c r="C12" s="52" t="s">
        <v>121</v>
      </c>
      <c r="D12" s="52"/>
      <c r="E12" s="9"/>
      <c r="F12" s="52"/>
      <c r="G12" s="9"/>
      <c r="H12" s="53" t="s">
        <v>9</v>
      </c>
      <c r="I12" s="8"/>
      <c r="J12" s="9"/>
      <c r="K12" s="8"/>
      <c r="L12" s="9"/>
    </row>
    <row r="13" spans="1:12" ht="30" x14ac:dyDescent="0.5">
      <c r="A13" s="141">
        <v>63</v>
      </c>
      <c r="B13" s="52" t="s">
        <v>122</v>
      </c>
      <c r="C13" s="52" t="s">
        <v>74</v>
      </c>
      <c r="D13" s="52"/>
      <c r="E13" s="9"/>
      <c r="F13" s="52"/>
      <c r="G13" s="9"/>
      <c r="H13" s="53" t="s">
        <v>9</v>
      </c>
      <c r="I13" s="8"/>
      <c r="J13" s="9"/>
      <c r="K13" s="8"/>
      <c r="L13" s="9"/>
    </row>
    <row r="14" spans="1:12" ht="30" x14ac:dyDescent="0.5">
      <c r="A14" s="141">
        <v>62</v>
      </c>
      <c r="B14" s="52" t="s">
        <v>123</v>
      </c>
      <c r="C14" s="52" t="s">
        <v>79</v>
      </c>
      <c r="D14" s="52"/>
      <c r="E14" s="9"/>
      <c r="F14" s="52"/>
      <c r="G14" s="9"/>
      <c r="H14" s="53" t="s">
        <v>9</v>
      </c>
      <c r="I14" s="8"/>
      <c r="J14" s="9"/>
      <c r="K14" s="8"/>
      <c r="L14" s="9"/>
    </row>
    <row r="15" spans="1:12" ht="30" x14ac:dyDescent="0.5">
      <c r="A15" s="141">
        <v>61</v>
      </c>
      <c r="B15" s="52" t="s">
        <v>124</v>
      </c>
      <c r="C15" s="52" t="s">
        <v>65</v>
      </c>
      <c r="D15" s="52"/>
      <c r="E15" s="9"/>
      <c r="F15" s="52"/>
      <c r="G15" s="9"/>
      <c r="H15" s="53" t="s">
        <v>25</v>
      </c>
      <c r="I15" s="8"/>
      <c r="J15" s="9"/>
      <c r="K15" s="8"/>
      <c r="L15" s="9"/>
    </row>
    <row r="16" spans="1:12" ht="30" x14ac:dyDescent="0.5">
      <c r="A16" s="141">
        <v>60</v>
      </c>
      <c r="B16" s="52" t="s">
        <v>125</v>
      </c>
      <c r="C16" s="52" t="s">
        <v>74</v>
      </c>
      <c r="D16" s="52"/>
      <c r="E16" s="9"/>
      <c r="F16" s="52"/>
      <c r="G16" s="9"/>
      <c r="H16" s="53" t="s">
        <v>25</v>
      </c>
      <c r="I16" s="8"/>
      <c r="J16" s="9"/>
      <c r="K16" s="8"/>
      <c r="L16" s="9"/>
    </row>
    <row r="17" spans="1:12" ht="30" x14ac:dyDescent="0.5">
      <c r="A17" s="141">
        <v>59</v>
      </c>
      <c r="B17" s="52" t="s">
        <v>126</v>
      </c>
      <c r="C17" s="52" t="s">
        <v>87</v>
      </c>
      <c r="D17" s="52"/>
      <c r="E17" s="9"/>
      <c r="F17" s="52"/>
      <c r="G17" s="9"/>
      <c r="H17" s="53" t="s">
        <v>25</v>
      </c>
      <c r="I17" s="8"/>
      <c r="J17" s="9"/>
      <c r="K17" s="8"/>
      <c r="L17" s="9"/>
    </row>
    <row r="18" spans="1:12" ht="30" x14ac:dyDescent="0.5">
      <c r="A18" s="141">
        <v>58</v>
      </c>
      <c r="B18" s="52" t="s">
        <v>127</v>
      </c>
      <c r="C18" s="52" t="s">
        <v>74</v>
      </c>
      <c r="D18" s="52"/>
      <c r="E18" s="9"/>
      <c r="F18" s="52"/>
      <c r="G18" s="9"/>
      <c r="H18" s="53" t="s">
        <v>25</v>
      </c>
      <c r="I18" s="8"/>
      <c r="J18" s="9"/>
      <c r="K18" s="8"/>
      <c r="L18" s="9"/>
    </row>
    <row r="19" spans="1:12" ht="30" x14ac:dyDescent="0.5">
      <c r="A19" s="141">
        <v>57</v>
      </c>
      <c r="B19" s="52" t="s">
        <v>128</v>
      </c>
      <c r="C19" s="52" t="s">
        <v>91</v>
      </c>
      <c r="D19" s="52"/>
      <c r="E19" s="9"/>
      <c r="F19" s="52"/>
      <c r="G19" s="9"/>
      <c r="H19" s="53" t="s">
        <v>6</v>
      </c>
      <c r="I19" s="8"/>
      <c r="J19" s="9"/>
      <c r="K19" s="8"/>
      <c r="L19" s="9"/>
    </row>
    <row r="20" spans="1:12" ht="30" x14ac:dyDescent="0.5">
      <c r="A20" s="141">
        <v>56</v>
      </c>
      <c r="B20" s="52" t="s">
        <v>129</v>
      </c>
      <c r="C20" s="52" t="s">
        <v>91</v>
      </c>
      <c r="D20" s="52"/>
      <c r="E20" s="9"/>
      <c r="F20" s="52"/>
      <c r="G20" s="9"/>
      <c r="H20" s="53" t="s">
        <v>6</v>
      </c>
      <c r="I20" s="8"/>
      <c r="J20" s="9"/>
      <c r="K20" s="8"/>
      <c r="L20" s="9"/>
    </row>
    <row r="21" spans="1:12" ht="30" x14ac:dyDescent="0.5">
      <c r="A21" s="141">
        <v>55</v>
      </c>
      <c r="B21" s="52" t="s">
        <v>130</v>
      </c>
      <c r="C21" s="52" t="s">
        <v>65</v>
      </c>
      <c r="D21" s="52"/>
      <c r="E21" s="9"/>
      <c r="F21" s="52"/>
      <c r="G21" s="9"/>
      <c r="H21" s="53" t="s">
        <v>6</v>
      </c>
      <c r="I21" s="8"/>
      <c r="J21" s="9"/>
      <c r="K21" s="8"/>
      <c r="L21" s="9"/>
    </row>
    <row r="22" spans="1:12" ht="30" x14ac:dyDescent="0.5">
      <c r="A22" s="141">
        <v>54</v>
      </c>
      <c r="B22" s="52" t="s">
        <v>131</v>
      </c>
      <c r="C22" s="52" t="s">
        <v>132</v>
      </c>
      <c r="D22" s="52"/>
      <c r="E22" s="9"/>
      <c r="F22" s="52"/>
      <c r="G22" s="9"/>
      <c r="H22" s="53" t="s">
        <v>6</v>
      </c>
      <c r="I22" s="8"/>
      <c r="J22" s="9"/>
      <c r="K22" s="8"/>
      <c r="L22" s="9"/>
    </row>
    <row r="23" spans="1:12" ht="30" x14ac:dyDescent="0.5">
      <c r="A23" s="141">
        <v>53</v>
      </c>
      <c r="B23" s="52" t="s">
        <v>133</v>
      </c>
      <c r="C23" s="52" t="s">
        <v>101</v>
      </c>
      <c r="D23" s="52"/>
      <c r="E23" s="9"/>
      <c r="F23" s="52"/>
      <c r="G23" s="9"/>
      <c r="H23" s="53" t="s">
        <v>6</v>
      </c>
      <c r="I23" s="8"/>
      <c r="J23" s="9"/>
      <c r="K23" s="8"/>
      <c r="L23" s="9"/>
    </row>
    <row r="24" spans="1:12" ht="30" x14ac:dyDescent="0.5">
      <c r="A24" s="141">
        <v>52</v>
      </c>
      <c r="B24" s="52" t="s">
        <v>134</v>
      </c>
      <c r="C24" s="52" t="s">
        <v>77</v>
      </c>
      <c r="D24" s="52"/>
      <c r="E24" s="9"/>
      <c r="F24" s="52"/>
      <c r="G24" s="9"/>
      <c r="H24" s="53" t="s">
        <v>6</v>
      </c>
      <c r="I24" s="8"/>
      <c r="J24" s="9"/>
      <c r="K24" s="8"/>
      <c r="L24" s="9"/>
    </row>
    <row r="25" spans="1:12" ht="30" x14ac:dyDescent="0.5">
      <c r="A25" s="141">
        <v>51</v>
      </c>
      <c r="B25" s="52" t="s">
        <v>135</v>
      </c>
      <c r="C25" s="52" t="s">
        <v>77</v>
      </c>
      <c r="D25" s="52"/>
      <c r="E25" s="9"/>
      <c r="F25" s="52"/>
      <c r="G25" s="9"/>
      <c r="H25" s="53" t="s">
        <v>6</v>
      </c>
      <c r="I25" s="8"/>
      <c r="J25" s="9"/>
      <c r="K25" s="8"/>
      <c r="L25" s="9"/>
    </row>
    <row r="26" spans="1:12" ht="30" x14ac:dyDescent="0.5">
      <c r="A26" s="141">
        <v>50</v>
      </c>
      <c r="B26" s="52" t="s">
        <v>136</v>
      </c>
      <c r="C26" s="52" t="s">
        <v>91</v>
      </c>
      <c r="D26" s="52"/>
      <c r="E26" s="9"/>
      <c r="F26" s="52"/>
      <c r="G26" s="9"/>
      <c r="H26" s="53" t="s">
        <v>6</v>
      </c>
      <c r="I26" s="8"/>
      <c r="J26" s="9"/>
      <c r="K26" s="8"/>
      <c r="L26" s="9"/>
    </row>
    <row r="27" spans="1:12" ht="30" x14ac:dyDescent="0.5">
      <c r="A27" s="141">
        <v>49</v>
      </c>
      <c r="B27" s="52" t="s">
        <v>137</v>
      </c>
      <c r="C27" s="52" t="s">
        <v>65</v>
      </c>
      <c r="D27" s="52"/>
      <c r="E27" s="9"/>
      <c r="F27" s="52"/>
      <c r="G27" s="9"/>
      <c r="H27" s="53" t="s">
        <v>6</v>
      </c>
      <c r="I27" s="8"/>
      <c r="J27" s="9"/>
      <c r="K27" s="8"/>
      <c r="L27" s="9"/>
    </row>
    <row r="28" spans="1:12" ht="30" x14ac:dyDescent="0.5">
      <c r="A28" s="141">
        <v>48</v>
      </c>
      <c r="B28" s="52" t="s">
        <v>138</v>
      </c>
      <c r="C28" s="52" t="s">
        <v>132</v>
      </c>
      <c r="D28" s="52"/>
      <c r="E28" s="9"/>
      <c r="F28" s="52"/>
      <c r="G28" s="9"/>
      <c r="H28" s="53" t="s">
        <v>6</v>
      </c>
      <c r="I28" s="8"/>
      <c r="J28" s="9"/>
      <c r="K28" s="8"/>
      <c r="L28" s="9"/>
    </row>
    <row r="29" spans="1:12" ht="30" x14ac:dyDescent="0.5">
      <c r="A29" s="141">
        <v>47</v>
      </c>
      <c r="B29" s="52" t="s">
        <v>139</v>
      </c>
      <c r="C29" s="52" t="s">
        <v>132</v>
      </c>
      <c r="D29" s="52"/>
      <c r="E29" s="9"/>
      <c r="F29" s="52"/>
      <c r="G29" s="9"/>
      <c r="H29" s="53" t="s">
        <v>6</v>
      </c>
      <c r="I29" s="8"/>
      <c r="J29" s="9"/>
      <c r="K29" s="8"/>
      <c r="L29" s="9"/>
    </row>
    <row r="30" spans="1:12" ht="30" x14ac:dyDescent="0.5">
      <c r="A30" s="141">
        <v>46</v>
      </c>
      <c r="B30" s="52" t="s">
        <v>140</v>
      </c>
      <c r="C30" s="52" t="s">
        <v>87</v>
      </c>
      <c r="D30" s="52"/>
      <c r="E30" s="9"/>
      <c r="F30" s="52"/>
      <c r="G30" s="9"/>
      <c r="H30" s="53" t="s">
        <v>6</v>
      </c>
      <c r="I30" s="8"/>
      <c r="J30" s="9"/>
      <c r="K30" s="8"/>
      <c r="L30" s="9"/>
    </row>
    <row r="31" spans="1:12" ht="30" x14ac:dyDescent="0.5">
      <c r="A31" s="141">
        <v>45</v>
      </c>
      <c r="B31" s="52" t="s">
        <v>141</v>
      </c>
      <c r="C31" s="52" t="s">
        <v>132</v>
      </c>
      <c r="D31" s="52"/>
      <c r="E31" s="9"/>
      <c r="F31" s="52"/>
      <c r="G31" s="9"/>
      <c r="H31" s="53" t="s">
        <v>6</v>
      </c>
      <c r="I31" s="8"/>
      <c r="J31" s="9"/>
      <c r="K31" s="8"/>
      <c r="L31" s="9"/>
    </row>
  </sheetData>
  <sortState xmlns:xlrd2="http://schemas.microsoft.com/office/spreadsheetml/2017/richdata2" ref="A3:L14">
    <sortCondition ref="A3:A14"/>
  </sortState>
  <phoneticPr fontId="0" type="noConversion"/>
  <conditionalFormatting sqref="E3:E31 G3:G31">
    <cfRule type="cellIs" dxfId="5" priority="3" stopIfTrue="1" operator="lessThan">
      <formula>$E$1</formula>
    </cfRule>
  </conditionalFormatting>
  <conditionalFormatting sqref="J3:J31 L3:L31">
    <cfRule type="cellIs" dxfId="4" priority="1" stopIfTrue="1" operator="lessThan">
      <formula>$J$1</formula>
    </cfRule>
  </conditionalFormatting>
  <conditionalFormatting sqref="J6">
    <cfRule type="cellIs" dxfId="3" priority="17" stopIfTrue="1" operator="lessThan">
      <formula>$F$1</formula>
    </cfRule>
  </conditionalFormatting>
  <conditionalFormatting sqref="L3:L31 J14:J31">
    <cfRule type="cellIs" dxfId="2" priority="2" stopIfTrue="1" operator="lessThan">
      <formula>$F$1</formula>
    </cfRule>
  </conditionalFormatting>
  <printOptions horizontalCentered="1"/>
  <pageMargins left="7.874015748031496E-2" right="0.19685039370078741" top="0.98425196850393704" bottom="0.98425196850393704" header="0.51181102362204722" footer="0.51181102362204722"/>
  <pageSetup paperSize="9" scale="65" orientation="landscape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view="pageBreakPreview" zoomScale="60" workbookViewId="0">
      <selection activeCell="J9" sqref="J9"/>
    </sheetView>
  </sheetViews>
  <sheetFormatPr defaultRowHeight="13.2" x14ac:dyDescent="0.25"/>
  <cols>
    <col min="1" max="1" width="20.5546875" customWidth="1"/>
    <col min="2" max="2" width="54.88671875" customWidth="1"/>
    <col min="3" max="3" width="57.44140625" customWidth="1"/>
    <col min="4" max="4" width="21" customWidth="1"/>
    <col min="5" max="5" width="21.109375" customWidth="1"/>
    <col min="6" max="6" width="21.44140625" customWidth="1"/>
  </cols>
  <sheetData>
    <row r="1" spans="1:6" ht="125.4" thickBot="1" x14ac:dyDescent="2">
      <c r="A1" s="54" t="s">
        <v>26</v>
      </c>
    </row>
    <row r="2" spans="1:6" ht="57" thickBot="1" x14ac:dyDescent="0.3">
      <c r="A2" s="15" t="s">
        <v>3</v>
      </c>
      <c r="B2" s="16" t="s">
        <v>1</v>
      </c>
      <c r="C2" s="17" t="s">
        <v>2</v>
      </c>
      <c r="D2" s="17"/>
      <c r="E2" s="108" t="s">
        <v>17</v>
      </c>
      <c r="F2" s="17" t="s">
        <v>48</v>
      </c>
    </row>
    <row r="3" spans="1:6" ht="30.6" thickTop="1" x14ac:dyDescent="0.5">
      <c r="A3" s="18">
        <v>1</v>
      </c>
      <c r="B3" s="35" t="str">
        <f>VLOOKUP(A3,A!$A:$C,2,0)</f>
        <v>Císařova pážata</v>
      </c>
      <c r="C3" s="35" t="str">
        <f>VLOOKUP(A3,A!$A:$C,3,0)</f>
        <v>VTO Tygři</v>
      </c>
      <c r="D3" s="138"/>
      <c r="E3" s="138"/>
      <c r="F3" s="138"/>
    </row>
    <row r="4" spans="1:6" ht="30" x14ac:dyDescent="0.5">
      <c r="A4" s="18">
        <v>2</v>
      </c>
      <c r="B4" s="35" t="str">
        <f>VLOOKUP(A4,A!$A:$C,2,0)</f>
        <v>Pomalý rychlochodi</v>
      </c>
      <c r="C4" s="35" t="str">
        <f>VLOOKUP(A4,A!$A:$C,3,0)</f>
        <v>Mokro</v>
      </c>
      <c r="D4" s="139"/>
      <c r="E4" s="139"/>
      <c r="F4" s="139"/>
    </row>
    <row r="5" spans="1:6" ht="30" x14ac:dyDescent="0.5">
      <c r="A5" s="18">
        <v>3</v>
      </c>
      <c r="B5" s="35" t="str">
        <f>VLOOKUP(A5,A!$A:$C,2,0)</f>
        <v>Jedeme si pro medvěda</v>
      </c>
      <c r="C5" s="35" t="str">
        <f>VLOOKUP(A5,A!$A:$C,3,0)</f>
        <v>VTO Neptun</v>
      </c>
      <c r="D5" s="139"/>
      <c r="E5" s="139"/>
      <c r="F5" s="139"/>
    </row>
    <row r="6" spans="1:6" ht="30" x14ac:dyDescent="0.5">
      <c r="A6" s="18">
        <v>4</v>
      </c>
      <c r="B6" s="35" t="str">
        <f>VLOOKUP(A6,A!$A:$C,2,0)</f>
        <v>Vlříci</v>
      </c>
      <c r="C6" s="35" t="str">
        <f>VLOOKUP(A6,A!$A:$C,3,0)</f>
        <v>4. přístav - Bobříci</v>
      </c>
      <c r="D6" s="139"/>
      <c r="E6" s="139"/>
      <c r="F6" s="139"/>
    </row>
    <row r="7" spans="1:6" ht="30" x14ac:dyDescent="0.5">
      <c r="A7" s="18">
        <v>5</v>
      </c>
      <c r="B7" s="35" t="str">
        <f>VLOOKUP(A7,A!$A:$C,2,0)</f>
        <v>Plameňáci</v>
      </c>
      <c r="C7" s="35" t="str">
        <f>VLOOKUP(A7,A!$A:$C,3,0)</f>
        <v>4. přístav - Želvy/Rackové</v>
      </c>
      <c r="D7" s="139"/>
      <c r="E7" s="139"/>
      <c r="F7" s="139"/>
    </row>
    <row r="8" spans="1:6" ht="30" x14ac:dyDescent="0.5">
      <c r="A8" s="18">
        <v>6</v>
      </c>
      <c r="B8" s="35" t="str">
        <f>VLOOKUP(A8,A!$A:$C,2,0)</f>
        <v>Rychlý pomalochodi</v>
      </c>
      <c r="C8" s="35" t="str">
        <f>VLOOKUP(A8,A!$A:$C,3,0)</f>
        <v>Mokro</v>
      </c>
      <c r="D8" s="139"/>
      <c r="E8" s="139"/>
      <c r="F8" s="139"/>
    </row>
    <row r="9" spans="1:6" ht="30" x14ac:dyDescent="0.5">
      <c r="A9" s="18">
        <v>7</v>
      </c>
      <c r="B9" s="35" t="str">
        <f>VLOOKUP(A9,A!$A:$C,2,0)</f>
        <v>Beaver</v>
      </c>
      <c r="C9" s="35" t="str">
        <f>VLOOKUP(A9,A!$A:$C,3,0)</f>
        <v>4. přístav - Bobříci</v>
      </c>
      <c r="D9" s="139"/>
      <c r="E9" s="139"/>
      <c r="F9" s="139"/>
    </row>
    <row r="10" spans="1:6" ht="30" x14ac:dyDescent="0.5">
      <c r="A10" s="18">
        <v>8</v>
      </c>
      <c r="B10" s="35" t="str">
        <f>VLOOKUP(A10,A!$A:$C,2,0)</f>
        <v>Ó-gvak</v>
      </c>
      <c r="C10" s="35" t="str">
        <f>VLOOKUP(A10,A!$A:$C,3,0)</f>
        <v>4.přístav - Želvy</v>
      </c>
      <c r="D10" s="139"/>
      <c r="E10" s="139"/>
      <c r="F10" s="139"/>
    </row>
    <row r="11" spans="1:6" ht="30" x14ac:dyDescent="0.5">
      <c r="A11" s="18">
        <v>9</v>
      </c>
      <c r="B11" s="35" t="str">
        <f>VLOOKUP(A11,A!$A:$C,2,0)</f>
        <v>Kobry</v>
      </c>
      <c r="C11" s="35" t="str">
        <f>VLOOKUP(A11,A!$A:$C,3,0)</f>
        <v>DDM Praha 2</v>
      </c>
      <c r="D11" s="139"/>
      <c r="E11" s="139"/>
      <c r="F11" s="139"/>
    </row>
    <row r="12" spans="1:6" ht="30" x14ac:dyDescent="0.5">
      <c r="A12" s="18">
        <v>10</v>
      </c>
      <c r="B12" s="35" t="str">
        <f>VLOOKUP(A12,A!$A:$C,2,0)</f>
        <v>Racek C</v>
      </c>
      <c r="C12" s="35" t="str">
        <f>VLOOKUP(A12,A!$A:$C,3,0)</f>
        <v>4.přístav - Rackové</v>
      </c>
      <c r="D12" s="139"/>
      <c r="E12" s="139"/>
      <c r="F12" s="139"/>
    </row>
    <row r="13" spans="1:6" ht="30" x14ac:dyDescent="0.5">
      <c r="A13" s="18">
        <v>11</v>
      </c>
      <c r="B13" s="35" t="str">
        <f>VLOOKUP(A13,A!$A:$C,2,0)</f>
        <v>Titanik</v>
      </c>
      <c r="C13" s="35" t="str">
        <f>VLOOKUP(A13,A!$A:$C,3,0)</f>
        <v>4.přístav - Želvy</v>
      </c>
      <c r="D13" s="139"/>
      <c r="E13" s="139"/>
      <c r="F13" s="139"/>
    </row>
    <row r="14" spans="1:6" ht="30" x14ac:dyDescent="0.5">
      <c r="A14" s="18">
        <v>12</v>
      </c>
      <c r="B14" s="35" t="str">
        <f>VLOOKUP(A14,A!$A:$C,2,0)</f>
        <v>Ouška</v>
      </c>
      <c r="C14" s="35" t="str">
        <f>VLOOKUP(A14,A!$A:$C,3,0)</f>
        <v>4. přístav</v>
      </c>
      <c r="D14" s="139"/>
      <c r="E14" s="139"/>
      <c r="F14" s="139"/>
    </row>
    <row r="15" spans="1:6" ht="30" x14ac:dyDescent="0.5">
      <c r="A15" s="18">
        <v>13</v>
      </c>
      <c r="B15" s="35" t="str">
        <f>VLOOKUP(A15,A!$A:$C,2,0)</f>
        <v>Delfíni</v>
      </c>
      <c r="C15" s="35" t="str">
        <f>VLOOKUP(A15,A!$A:$C,3,0)</f>
        <v>4.přístav - Želvy</v>
      </c>
      <c r="D15" s="139"/>
      <c r="E15" s="139"/>
      <c r="F15" s="139"/>
    </row>
    <row r="16" spans="1:6" ht="30" x14ac:dyDescent="0.5">
      <c r="A16" s="18">
        <v>14</v>
      </c>
      <c r="B16" s="35" t="str">
        <f>VLOOKUP(A16,A!$A:$C,2,0)</f>
        <v>Melounové žvýkačky jsou nej</v>
      </c>
      <c r="C16" s="35" t="str">
        <f>VLOOKUP(A16,A!$A:$C,3,0)</f>
        <v>VTO Regent</v>
      </c>
      <c r="D16" s="139"/>
      <c r="E16" s="139"/>
      <c r="F16" s="139"/>
    </row>
    <row r="17" spans="1:6" ht="30" x14ac:dyDescent="0.5">
      <c r="A17" s="18">
        <v>15</v>
      </c>
      <c r="B17" s="35" t="str">
        <f>VLOOKUP(A17,A!$A:$C,2,0)</f>
        <v>Popříci</v>
      </c>
      <c r="C17" s="35" t="str">
        <f>VLOOKUP(A17,A!$A:$C,3,0)</f>
        <v>4. přístav - Bobříci</v>
      </c>
      <c r="D17" s="139"/>
      <c r="E17" s="139"/>
      <c r="F17" s="139"/>
    </row>
    <row r="18" spans="1:6" ht="30" x14ac:dyDescent="0.5">
      <c r="A18" s="18">
        <v>16</v>
      </c>
      <c r="B18" s="35" t="str">
        <f>VLOOKUP(A18,A!$A:$C,2,0)</f>
        <v>Racek A</v>
      </c>
      <c r="C18" s="35" t="str">
        <f>VLOOKUP(A18,A!$A:$C,3,0)</f>
        <v>4.přístav - Rackové</v>
      </c>
      <c r="D18" s="139"/>
      <c r="E18" s="139"/>
      <c r="F18" s="139"/>
    </row>
    <row r="19" spans="1:6" ht="30" x14ac:dyDescent="0.5">
      <c r="A19" s="18">
        <v>17</v>
      </c>
      <c r="B19" s="35" t="str">
        <f>VLOOKUP(A19,A!$A:$C,2,0)</f>
        <v>Vodníci</v>
      </c>
      <c r="C19" s="35" t="str">
        <f>VLOOKUP(A19,A!$A:$C,3,0)</f>
        <v>Starý psi</v>
      </c>
      <c r="D19" s="139"/>
      <c r="E19" s="139"/>
      <c r="F19" s="139"/>
    </row>
    <row r="20" spans="1:6" ht="30" x14ac:dyDescent="0.5">
      <c r="A20" s="18">
        <v>18</v>
      </c>
      <c r="B20" s="35" t="str">
        <f>VLOOKUP(A20,A!$A:$C,2,0)</f>
        <v>Racek B</v>
      </c>
      <c r="C20" s="35" t="str">
        <f>VLOOKUP(A20,A!$A:$C,3,0)</f>
        <v>4.přístav - Rackové</v>
      </c>
      <c r="D20" s="139"/>
      <c r="E20" s="139"/>
      <c r="F20" s="139"/>
    </row>
    <row r="21" spans="1:6" ht="30" x14ac:dyDescent="0.5">
      <c r="A21" s="18">
        <v>19</v>
      </c>
      <c r="B21" s="35" t="str">
        <f>VLOOKUP(A21,A!$A:$C,2,0)</f>
        <v>Kačky A</v>
      </c>
      <c r="C21" s="35" t="str">
        <f>VLOOKUP(A21,A!$A:$C,3,0)</f>
        <v>4. přístav</v>
      </c>
      <c r="D21" s="139"/>
      <c r="E21" s="139"/>
      <c r="F21" s="139"/>
    </row>
    <row r="22" spans="1:6" ht="30" x14ac:dyDescent="0.5">
      <c r="A22" s="18">
        <v>20</v>
      </c>
      <c r="B22" s="35" t="str">
        <f>VLOOKUP(A22,A!$A:$C,2,0)</f>
        <v>Zakletý ropuchy</v>
      </c>
      <c r="C22" s="35" t="str">
        <f>VLOOKUP(A22,A!$A:$C,3,0)</f>
        <v>VTO Neptun</v>
      </c>
      <c r="D22" s="139"/>
      <c r="E22" s="139"/>
      <c r="F22" s="139"/>
    </row>
    <row r="23" spans="1:6" ht="30" x14ac:dyDescent="0.5">
      <c r="A23" s="177"/>
      <c r="B23" s="177"/>
      <c r="C23" s="177"/>
    </row>
    <row r="24" spans="1:6" ht="77.400000000000006" x14ac:dyDescent="1.25">
      <c r="A24" s="114" t="s">
        <v>42</v>
      </c>
    </row>
    <row r="27" spans="1:6" ht="56.4" x14ac:dyDescent="0.25">
      <c r="A27" s="107" t="s">
        <v>3</v>
      </c>
      <c r="B27" s="108" t="s">
        <v>1</v>
      </c>
      <c r="C27" s="108" t="s">
        <v>2</v>
      </c>
      <c r="D27" s="108" t="s">
        <v>10</v>
      </c>
      <c r="E27" s="108" t="s">
        <v>17</v>
      </c>
      <c r="F27" s="108" t="s">
        <v>48</v>
      </c>
    </row>
    <row r="28" spans="1:6" ht="30" x14ac:dyDescent="0.5">
      <c r="A28" s="141">
        <v>62</v>
      </c>
      <c r="B28" s="35" t="str">
        <f>VLOOKUP(A28,'C,K'!$A:$C,2,0)</f>
        <v>Francouzský brambory</v>
      </c>
      <c r="C28" s="35" t="str">
        <f>VLOOKUP(A28,'C,K'!$A:$C,3,0)</f>
        <v>DDM Praha 2</v>
      </c>
      <c r="D28" s="52" t="str">
        <f>VLOOKUP(A28,'C,K'!A:H,8,0)</f>
        <v>C2</v>
      </c>
      <c r="E28" s="108"/>
      <c r="F28" s="108"/>
    </row>
    <row r="29" spans="1:6" ht="30" x14ac:dyDescent="0.5">
      <c r="A29" s="141">
        <v>63</v>
      </c>
      <c r="B29" s="35" t="str">
        <f>VLOOKUP(A29,'C,K'!$A:$C,2,0)</f>
        <v>Dlouhý,široký</v>
      </c>
      <c r="C29" s="35" t="str">
        <f>VLOOKUP(A29,'C,K'!$A:$C,3,0)</f>
        <v>VTO Neptun</v>
      </c>
      <c r="D29" s="52" t="str">
        <f>VLOOKUP(A29,'C,K'!A:H,8,0)</f>
        <v>C2</v>
      </c>
      <c r="E29" s="108"/>
      <c r="F29" s="108"/>
    </row>
    <row r="30" spans="1:6" ht="30" x14ac:dyDescent="0.5">
      <c r="A30" s="141">
        <v>64</v>
      </c>
      <c r="B30" s="35" t="str">
        <f>VLOOKUP(A30,'C,K'!$A:$C,2,0)</f>
        <v>Kotlár security</v>
      </c>
      <c r="C30" s="35" t="str">
        <f>VLOOKUP(A30,'C,K'!$A:$C,3,0)</f>
        <v>4.přístav - Bobří</v>
      </c>
      <c r="D30" s="52" t="str">
        <f>VLOOKUP(A30,'C,K'!A:H,8,0)</f>
        <v>C2</v>
      </c>
      <c r="E30" s="108"/>
      <c r="F30" s="108"/>
    </row>
    <row r="31" spans="1:6" ht="30" x14ac:dyDescent="0.5">
      <c r="A31" s="141">
        <v>65</v>
      </c>
      <c r="B31" s="35" t="str">
        <f>VLOOKUP(A31,'C,K'!$A:$C,2,0)</f>
        <v>Šmoulové to pošmoulí</v>
      </c>
      <c r="C31" s="35" t="str">
        <f>VLOOKUP(A31,'C,K'!$A:$C,3,0)</f>
        <v>4.přístav</v>
      </c>
      <c r="D31" s="52" t="str">
        <f>VLOOKUP(A31,'C,K'!A:H,8,0)</f>
        <v>C2</v>
      </c>
      <c r="E31" s="108"/>
      <c r="F31" s="108"/>
    </row>
    <row r="32" spans="1:6" ht="30" x14ac:dyDescent="0.5">
      <c r="A32" s="141">
        <v>66</v>
      </c>
      <c r="B32" s="35" t="str">
        <f>VLOOKUP(A32,'C,K'!$A:$C,2,0)</f>
        <v>Kláběaběkla</v>
      </c>
      <c r="C32" s="35" t="str">
        <f>VLOOKUP(A32,'C,K'!$A:$C,3,0)</f>
        <v>Mokro</v>
      </c>
      <c r="D32" s="52" t="str">
        <f>VLOOKUP(A32,'C,K'!A:H,8,0)</f>
        <v>C2mix</v>
      </c>
      <c r="E32" s="108"/>
      <c r="F32" s="108"/>
    </row>
    <row r="33" spans="1:6" ht="30" x14ac:dyDescent="0.5">
      <c r="A33" s="141">
        <v>67</v>
      </c>
      <c r="B33" s="35" t="str">
        <f>VLOOKUP(A33,'C,K'!$A:$C,2,0)</f>
        <v>Drop table members</v>
      </c>
      <c r="C33" s="35" t="str">
        <f>VLOOKUP(A33,'C,K'!$A:$C,3,0)</f>
        <v>Mokro</v>
      </c>
      <c r="D33" s="52" t="str">
        <f>VLOOKUP(A33,'C,K'!A:H,8,0)</f>
        <v>C2mix</v>
      </c>
      <c r="E33" s="108"/>
      <c r="F33" s="108"/>
    </row>
    <row r="34" spans="1:6" ht="30" x14ac:dyDescent="0.5">
      <c r="A34" s="141">
        <v>68</v>
      </c>
      <c r="B34" s="35" t="str">
        <f>VLOOKUP(A34,'C,K'!$A:$C,2,0)</f>
        <v>Břetislav a Jitka</v>
      </c>
      <c r="C34" s="35" t="str">
        <f>VLOOKUP(A34,'C,K'!$A:$C,3,0)</f>
        <v>Práčata</v>
      </c>
      <c r="D34" s="52" t="str">
        <f>VLOOKUP(A34,'C,K'!A:H,8,0)</f>
        <v>C2mix</v>
      </c>
      <c r="E34" s="108"/>
      <c r="F34" s="108"/>
    </row>
    <row r="35" spans="1:6" ht="30" x14ac:dyDescent="0.5">
      <c r="A35" s="141">
        <v>69</v>
      </c>
      <c r="B35" s="35">
        <f>VLOOKUP(A35,'C,K'!$A:$C,2,0)</f>
        <v>4</v>
      </c>
      <c r="C35" s="35" t="str">
        <f>VLOOKUP(A35,'C,K'!$A:$C,3,0)</f>
        <v>4.přístav</v>
      </c>
      <c r="D35" s="52" t="str">
        <f>VLOOKUP(A35,'C,K'!A:H,8,0)</f>
        <v>C2mix</v>
      </c>
      <c r="E35" s="108"/>
      <c r="F35" s="108"/>
    </row>
    <row r="36" spans="1:6" ht="30" x14ac:dyDescent="0.5">
      <c r="A36" s="141">
        <v>70</v>
      </c>
      <c r="B36" s="35" t="str">
        <f>VLOOKUP(A36,'C,K'!$A:$C,2,0)</f>
        <v>Křemílek a Vochomůrka</v>
      </c>
      <c r="C36" s="35" t="str">
        <f>VLOOKUP(A36,'C,K'!$A:$C,3,0)</f>
        <v>VTO Neptun</v>
      </c>
      <c r="D36" s="52" t="str">
        <f>VLOOKUP(A36,'C,K'!A:H,8,0)</f>
        <v>C2mix</v>
      </c>
      <c r="E36" s="108"/>
      <c r="F36" s="108"/>
    </row>
    <row r="37" spans="1:6" ht="30" x14ac:dyDescent="0.5">
      <c r="A37" s="141">
        <v>71</v>
      </c>
      <c r="B37" s="35" t="str">
        <f>VLOOKUP(A37,'C,K'!$A:$C,2,0)</f>
        <v>Poslání ananasu</v>
      </c>
      <c r="C37" s="35" t="str">
        <f>VLOOKUP(A37,'C,K'!$A:$C,3,0)</f>
        <v>DDM Praha 2</v>
      </c>
      <c r="D37" s="52" t="str">
        <f>VLOOKUP(A37,'C,K'!A:H,8,0)</f>
        <v>C2mix</v>
      </c>
      <c r="E37" s="108"/>
      <c r="F37" s="108"/>
    </row>
    <row r="38" spans="1:6" ht="30" x14ac:dyDescent="0.5">
      <c r="A38" s="141">
        <v>72</v>
      </c>
      <c r="B38" s="35" t="str">
        <f>VLOOKUP(A38,'C,K'!$A:$C,2,0)</f>
        <v>Barbie a Ken</v>
      </c>
      <c r="C38" s="35" t="str">
        <f>VLOOKUP(A38,'C,K'!$A:$C,3,0)</f>
        <v>4.přístav</v>
      </c>
      <c r="D38" s="52" t="str">
        <f>VLOOKUP(A38,'C,K'!A:H,8,0)</f>
        <v>C2mix</v>
      </c>
      <c r="E38" s="108"/>
      <c r="F38" s="108"/>
    </row>
    <row r="39" spans="1:6" ht="30" x14ac:dyDescent="0.5">
      <c r="A39" s="141">
        <v>73</v>
      </c>
      <c r="B39" s="35" t="str">
        <f>VLOOKUP(A39,'C,K'!$A:$C,2,0)</f>
        <v>Olřich a Božena</v>
      </c>
      <c r="C39" s="35" t="str">
        <f>VLOOKUP(A39,'C,K'!$A:$C,3,0)</f>
        <v>Práčata</v>
      </c>
      <c r="D39" s="52" t="str">
        <f>VLOOKUP(A39,'C,K'!A:H,8,0)</f>
        <v>C2mix</v>
      </c>
      <c r="E39" s="108"/>
      <c r="F39" s="108"/>
    </row>
    <row r="40" spans="1:6" ht="30" x14ac:dyDescent="0.5">
      <c r="A40" s="141">
        <v>58</v>
      </c>
      <c r="B40" s="35" t="str">
        <f>VLOOKUP(A40,'C,K'!$A:$C,2,0)</f>
        <v>Posel z Kohoutova</v>
      </c>
      <c r="C40" s="35" t="str">
        <f>VLOOKUP(A40,'C,K'!$A:$C,3,0)</f>
        <v>VTO Neptun</v>
      </c>
      <c r="D40" s="52" t="str">
        <f>VLOOKUP(A40,'C,K'!A:H,8,0)</f>
        <v>K1</v>
      </c>
      <c r="E40" s="108"/>
      <c r="F40" s="108"/>
    </row>
    <row r="41" spans="1:6" ht="30" x14ac:dyDescent="0.5">
      <c r="A41" s="141">
        <v>59</v>
      </c>
      <c r="B41" s="35" t="str">
        <f>VLOOKUP(A41,'C,K'!$A:$C,2,0)</f>
        <v>Hrabě Drákula</v>
      </c>
      <c r="C41" s="35" t="str">
        <f>VLOOKUP(A41,'C,K'!$A:$C,3,0)</f>
        <v>VTO Tygři</v>
      </c>
      <c r="D41" s="52" t="str">
        <f>VLOOKUP(A41,'C,K'!A:H,8,0)</f>
        <v>K1</v>
      </c>
      <c r="E41" s="108"/>
      <c r="F41" s="108"/>
    </row>
    <row r="42" spans="1:6" ht="30" x14ac:dyDescent="0.5">
      <c r="A42" s="141">
        <v>60</v>
      </c>
      <c r="B42" s="35" t="str">
        <f>VLOOKUP(A42,'C,K'!$A:$C,2,0)</f>
        <v>A krátkozraký</v>
      </c>
      <c r="C42" s="35" t="str">
        <f>VLOOKUP(A42,'C,K'!$A:$C,3,0)</f>
        <v>VTO Neptun</v>
      </c>
      <c r="D42" s="52" t="str">
        <f>VLOOKUP(A42,'C,K'!A:H,8,0)</f>
        <v>K1</v>
      </c>
      <c r="E42" s="108"/>
      <c r="F42" s="108"/>
    </row>
    <row r="43" spans="1:6" ht="30" x14ac:dyDescent="0.5">
      <c r="A43" s="141">
        <v>61</v>
      </c>
      <c r="B43" s="35" t="str">
        <f>VLOOKUP(A43,'C,K'!$A:$C,2,0)</f>
        <v>Pablo</v>
      </c>
      <c r="C43" s="35" t="str">
        <f>VLOOKUP(A43,'C,K'!$A:$C,3,0)</f>
        <v>Lvíčata</v>
      </c>
      <c r="D43" s="52" t="str">
        <f>VLOOKUP(A43,'C,K'!A:H,8,0)</f>
        <v>K1</v>
      </c>
      <c r="E43" s="108"/>
      <c r="F43" s="108"/>
    </row>
    <row r="45" spans="1:6" ht="100.2" thickBot="1" x14ac:dyDescent="1.65">
      <c r="A45" s="62" t="s">
        <v>142</v>
      </c>
    </row>
    <row r="46" spans="1:6" ht="57" thickBot="1" x14ac:dyDescent="0.3">
      <c r="A46" s="20" t="s">
        <v>3</v>
      </c>
      <c r="B46" s="21" t="s">
        <v>1</v>
      </c>
      <c r="C46" s="22" t="s">
        <v>2</v>
      </c>
      <c r="D46" s="27" t="s">
        <v>10</v>
      </c>
      <c r="E46" s="122" t="s">
        <v>17</v>
      </c>
      <c r="F46" s="108" t="s">
        <v>48</v>
      </c>
    </row>
    <row r="47" spans="1:6" ht="30.6" thickTop="1" x14ac:dyDescent="0.5">
      <c r="A47" s="141">
        <v>45</v>
      </c>
      <c r="B47" s="35" t="str">
        <f>VLOOKUP(A47,'C,K'!$A:$C,2,0)</f>
        <v>RPM</v>
      </c>
      <c r="C47" s="35" t="str">
        <f>VLOOKUP(A47,'C,K'!$A:$C,3,0)</f>
        <v>Štiky</v>
      </c>
      <c r="D47" s="119" t="str">
        <f>VLOOKUP(A47,'C,K'!A:H,8,0)</f>
        <v>K1M</v>
      </c>
      <c r="E47" s="121"/>
      <c r="F47" s="108"/>
    </row>
    <row r="48" spans="1:6" ht="30" x14ac:dyDescent="0.5">
      <c r="A48" s="141">
        <v>46</v>
      </c>
      <c r="B48" s="35" t="str">
        <f>VLOOKUP(A48,'C,K'!$A:$C,2,0)</f>
        <v>Prostě Karin</v>
      </c>
      <c r="C48" s="35" t="str">
        <f>VLOOKUP(A48,'C,K'!$A:$C,3,0)</f>
        <v>VTO Tygři</v>
      </c>
      <c r="D48" s="119" t="str">
        <f>VLOOKUP(A48,'C,K'!A:H,8,0)</f>
        <v>K1M</v>
      </c>
      <c r="E48" s="120"/>
      <c r="F48" s="108"/>
    </row>
    <row r="49" spans="1:6" ht="30" x14ac:dyDescent="0.5">
      <c r="A49" s="141">
        <v>47</v>
      </c>
      <c r="B49" s="35" t="str">
        <f>VLOOKUP(A49,'C,K'!$A:$C,2,0)</f>
        <v>Innuendo</v>
      </c>
      <c r="C49" s="35" t="str">
        <f>VLOOKUP(A49,'C,K'!$A:$C,3,0)</f>
        <v>Štiky</v>
      </c>
      <c r="D49" s="119" t="str">
        <f>VLOOKUP(A49,'C,K'!A:H,8,0)</f>
        <v>K1M</v>
      </c>
      <c r="E49" s="120"/>
      <c r="F49" s="108"/>
    </row>
    <row r="50" spans="1:6" ht="30" x14ac:dyDescent="0.5">
      <c r="A50" s="141">
        <v>48</v>
      </c>
      <c r="B50" s="35" t="str">
        <f>VLOOKUP(A50,'C,K'!$A:$C,2,0)</f>
        <v>Mag</v>
      </c>
      <c r="C50" s="35" t="str">
        <f>VLOOKUP(A50,'C,K'!$A:$C,3,0)</f>
        <v>Štiky</v>
      </c>
      <c r="D50" s="119" t="str">
        <f>VLOOKUP(A50,'C,K'!A:H,8,0)</f>
        <v>K1M</v>
      </c>
      <c r="E50" s="120"/>
      <c r="F50" s="108"/>
    </row>
    <row r="51" spans="1:6" ht="30" x14ac:dyDescent="0.5">
      <c r="A51" s="141">
        <v>49</v>
      </c>
      <c r="B51" s="35" t="str">
        <f>VLOOKUP(A51,'C,K'!$A:$C,2,0)</f>
        <v>Pohřební služba</v>
      </c>
      <c r="C51" s="35" t="str">
        <f>VLOOKUP(A51,'C,K'!$A:$C,3,0)</f>
        <v>Lvíčata</v>
      </c>
      <c r="D51" s="119" t="str">
        <f>VLOOKUP(A51,'C,K'!A:H,8,0)</f>
        <v>K1M</v>
      </c>
      <c r="E51" s="120"/>
      <c r="F51" s="108"/>
    </row>
    <row r="52" spans="1:6" ht="30" x14ac:dyDescent="0.5">
      <c r="A52" s="141">
        <v>50</v>
      </c>
      <c r="B52" s="35" t="str">
        <f>VLOOKUP(A52,'C,K'!$A:$C,2,0)</f>
        <v>Ponorka 1</v>
      </c>
      <c r="C52" s="35" t="str">
        <f>VLOOKUP(A52,'C,K'!$A:$C,3,0)</f>
        <v>VTO Regent</v>
      </c>
      <c r="D52" s="119" t="str">
        <f>VLOOKUP(A52,'C,K'!A:H,8,0)</f>
        <v>K1M</v>
      </c>
      <c r="E52" s="120"/>
      <c r="F52" s="108"/>
    </row>
    <row r="53" spans="1:6" ht="30" x14ac:dyDescent="0.5">
      <c r="A53" s="141">
        <v>51</v>
      </c>
      <c r="B53" s="35" t="str">
        <f>VLOOKUP(A53,'C,K'!$A:$C,2,0)</f>
        <v>Sir Zelí</v>
      </c>
      <c r="C53" s="35" t="str">
        <f>VLOOKUP(A53,'C,K'!$A:$C,3,0)</f>
        <v>Práčata</v>
      </c>
      <c r="D53" s="119" t="str">
        <f>VLOOKUP(A53,'C,K'!A:H,8,0)</f>
        <v>K1M</v>
      </c>
      <c r="E53" s="120"/>
      <c r="F53" s="108"/>
    </row>
    <row r="54" spans="1:6" ht="30" x14ac:dyDescent="0.5">
      <c r="A54" s="141">
        <v>52</v>
      </c>
      <c r="B54" s="35" t="str">
        <f>VLOOKUP(A54,'C,K'!$A:$C,2,0)</f>
        <v>Sir Iry</v>
      </c>
      <c r="C54" s="35" t="str">
        <f>VLOOKUP(A54,'C,K'!$A:$C,3,0)</f>
        <v>Práčata</v>
      </c>
      <c r="D54" s="119" t="str">
        <f>VLOOKUP(A54,'C,K'!A:H,8,0)</f>
        <v>K1M</v>
      </c>
      <c r="E54" s="120"/>
      <c r="F54" s="108"/>
    </row>
    <row r="55" spans="1:6" ht="30" x14ac:dyDescent="0.5">
      <c r="A55" s="141">
        <v>53</v>
      </c>
      <c r="B55" s="35" t="str">
        <f>VLOOKUP(A55,'C,K'!$A:$C,2,0)</f>
        <v>Kachna</v>
      </c>
      <c r="C55" s="35" t="str">
        <f>VLOOKUP(A55,'C,K'!$A:$C,3,0)</f>
        <v>4.přístav</v>
      </c>
      <c r="D55" s="119" t="str">
        <f>VLOOKUP(A55,'C,K'!A:H,8,0)</f>
        <v>K1M</v>
      </c>
      <c r="E55" s="120"/>
      <c r="F55" s="108"/>
    </row>
    <row r="56" spans="1:6" ht="30" x14ac:dyDescent="0.5">
      <c r="A56" s="141">
        <v>54</v>
      </c>
      <c r="B56" s="35" t="str">
        <f>VLOOKUP(A56,'C,K'!$A:$C,2,0)</f>
        <v>Dynamo</v>
      </c>
      <c r="C56" s="35" t="str">
        <f>VLOOKUP(A56,'C,K'!$A:$C,3,0)</f>
        <v>Štiky</v>
      </c>
      <c r="D56" s="119" t="str">
        <f>VLOOKUP(A56,'C,K'!A:H,8,0)</f>
        <v>K1M</v>
      </c>
      <c r="E56" s="120"/>
      <c r="F56" s="108"/>
    </row>
    <row r="57" spans="1:6" ht="30" x14ac:dyDescent="0.5">
      <c r="A57" s="141">
        <v>55</v>
      </c>
      <c r="B57" s="35" t="str">
        <f>VLOOKUP(A57,'C,K'!$A:$C,2,0)</f>
        <v>El červo</v>
      </c>
      <c r="C57" s="35" t="str">
        <f>VLOOKUP(A57,'C,K'!$A:$C,3,0)</f>
        <v>Lvíčata</v>
      </c>
      <c r="D57" s="119" t="str">
        <f>VLOOKUP(A57,'C,K'!A:H,8,0)</f>
        <v>K1M</v>
      </c>
      <c r="E57" s="120"/>
      <c r="F57" s="108"/>
    </row>
    <row r="58" spans="1:6" ht="30" x14ac:dyDescent="0.5">
      <c r="A58" s="141">
        <v>56</v>
      </c>
      <c r="B58" s="35" t="str">
        <f>VLOOKUP(A58,'C,K'!$A:$C,2,0)</f>
        <v>Ponorka 2</v>
      </c>
      <c r="C58" s="35" t="str">
        <f>VLOOKUP(A58,'C,K'!$A:$C,3,0)</f>
        <v>VTO Regent</v>
      </c>
      <c r="D58" s="119" t="str">
        <f>VLOOKUP(A58,'C,K'!A:H,8,0)</f>
        <v>K1M</v>
      </c>
      <c r="E58" s="120"/>
      <c r="F58" s="108"/>
    </row>
    <row r="59" spans="1:6" ht="30" x14ac:dyDescent="0.5">
      <c r="A59" s="141">
        <v>57</v>
      </c>
      <c r="B59" s="35" t="str">
        <f>VLOOKUP(A59,'C,K'!$A:$C,2,0)</f>
        <v>Ponorka 3</v>
      </c>
      <c r="C59" s="35" t="str">
        <f>VLOOKUP(A59,'C,K'!$A:$C,3,0)</f>
        <v>VTO Regent</v>
      </c>
      <c r="D59" s="119" t="str">
        <f>VLOOKUP(A59,'C,K'!A:H,8,0)</f>
        <v>K1M</v>
      </c>
      <c r="E59" s="120"/>
      <c r="F59" s="108"/>
    </row>
    <row r="60" spans="1:6" ht="30" x14ac:dyDescent="0.5">
      <c r="B60" s="142"/>
      <c r="C60" s="142"/>
      <c r="D60" s="143"/>
      <c r="E60" s="144"/>
    </row>
    <row r="61" spans="1:6" ht="30" x14ac:dyDescent="0.5">
      <c r="A61" s="64"/>
      <c r="B61" s="64"/>
      <c r="C61" s="64"/>
      <c r="D61" s="64"/>
    </row>
    <row r="62" spans="1:6" ht="30" x14ac:dyDescent="0.5">
      <c r="A62" s="64"/>
      <c r="B62" s="64"/>
      <c r="C62" s="64"/>
      <c r="D62" s="64"/>
    </row>
    <row r="63" spans="1:6" ht="125.4" thickBot="1" x14ac:dyDescent="2">
      <c r="A63" s="54" t="s">
        <v>27</v>
      </c>
    </row>
    <row r="64" spans="1:6" ht="57" thickBot="1" x14ac:dyDescent="0.3">
      <c r="A64" s="20" t="s">
        <v>3</v>
      </c>
      <c r="B64" s="21" t="s">
        <v>1</v>
      </c>
      <c r="C64" s="22" t="s">
        <v>2</v>
      </c>
      <c r="D64" s="17"/>
      <c r="E64" s="17" t="s">
        <v>48</v>
      </c>
    </row>
    <row r="65" spans="1:5" ht="30.6" thickTop="1" x14ac:dyDescent="0.5">
      <c r="A65" s="18">
        <v>21</v>
      </c>
      <c r="B65" s="35" t="str">
        <f>VLOOKUP(A65,B!$A:$C,2,0)</f>
        <v>Lvice</v>
      </c>
      <c r="C65" s="35" t="str">
        <f>VLOOKUP($A65,B!$A:$C,3,0)</f>
        <v>Lvíčata</v>
      </c>
      <c r="D65" s="138"/>
      <c r="E65" s="138"/>
    </row>
    <row r="66" spans="1:5" ht="30" x14ac:dyDescent="0.5">
      <c r="A66" s="18">
        <v>22</v>
      </c>
      <c r="B66" s="35" t="str">
        <f>VLOOKUP(A66,B!$A:$C,2,0)</f>
        <v>Nevolnící</v>
      </c>
      <c r="C66" s="35" t="str">
        <f>VLOOKUP($A66,B!$A:$C,3,0)</f>
        <v>Práčata</v>
      </c>
      <c r="D66" s="139"/>
      <c r="E66" s="139"/>
    </row>
    <row r="67" spans="1:5" ht="30" x14ac:dyDescent="0.5">
      <c r="A67" s="18">
        <v>23</v>
      </c>
      <c r="B67" s="35" t="str">
        <f>VLOOKUP(A67,B!$A:$C,2,0)</f>
        <v>Kačky B3</v>
      </c>
      <c r="C67" s="35" t="str">
        <f>VLOOKUP($A67,B!$A:$C,3,0)</f>
        <v>4.přístav</v>
      </c>
      <c r="D67" s="139"/>
      <c r="E67" s="139"/>
    </row>
    <row r="68" spans="1:5" ht="30" x14ac:dyDescent="0.5">
      <c r="A68" s="18">
        <v>24</v>
      </c>
      <c r="B68" s="35" t="str">
        <f>VLOOKUP(A68,B!$A:$C,2,0)</f>
        <v>Šutráci</v>
      </c>
      <c r="C68" s="35" t="str">
        <f>VLOOKUP($A68,B!$A:$C,3,0)</f>
        <v>DDM Praha 2</v>
      </c>
      <c r="D68" s="139"/>
      <c r="E68" s="139"/>
    </row>
    <row r="69" spans="1:5" ht="30" x14ac:dyDescent="0.5">
      <c r="A69" s="18">
        <v>25</v>
      </c>
      <c r="B69" s="35" t="str">
        <f>VLOOKUP(A69,B!$A:$C,2,0)</f>
        <v>Kačky B1</v>
      </c>
      <c r="C69" s="35" t="str">
        <f>VLOOKUP($A69,B!$A:$C,3,0)</f>
        <v>4.přístav</v>
      </c>
      <c r="D69" s="139"/>
      <c r="E69" s="139"/>
    </row>
    <row r="70" spans="1:5" ht="30" x14ac:dyDescent="0.5">
      <c r="A70" s="18">
        <v>26</v>
      </c>
      <c r="B70" s="35" t="str">
        <f>VLOOKUP(A70,B!$A:$C,2,0)</f>
        <v>Albatrosové 3</v>
      </c>
      <c r="C70" s="35" t="str">
        <f>VLOOKUP($A70,B!$A:$C,3,0)</f>
        <v>4. přístav</v>
      </c>
      <c r="D70" s="139"/>
      <c r="E70" s="139"/>
    </row>
    <row r="71" spans="1:5" ht="30" x14ac:dyDescent="0.5">
      <c r="A71" s="18">
        <v>27</v>
      </c>
      <c r="B71" s="35" t="str">
        <f>VLOOKUP(A71,B!$A:$C,2,0)</f>
        <v>Loupežná výprava</v>
      </c>
      <c r="C71" s="35" t="str">
        <f>VLOOKUP($A71,B!$A:$C,3,0)</f>
        <v>Práčata</v>
      </c>
      <c r="D71" s="139"/>
      <c r="E71" s="139"/>
    </row>
    <row r="72" spans="1:5" ht="30" x14ac:dyDescent="0.5">
      <c r="A72" s="18">
        <v>28</v>
      </c>
      <c r="B72" s="35" t="str">
        <f>VLOOKUP(A72,B!$A:$C,2,0)</f>
        <v>Obelixovo družstvo</v>
      </c>
      <c r="C72" s="35" t="str">
        <f>VLOOKUP($A72,B!$A:$C,3,0)</f>
        <v>Práčata</v>
      </c>
      <c r="D72" s="139"/>
      <c r="E72" s="139"/>
    </row>
    <row r="73" spans="1:5" ht="30" x14ac:dyDescent="0.5">
      <c r="A73" s="18">
        <v>29</v>
      </c>
      <c r="B73" s="35" t="str">
        <f>VLOOKUP(A73,B!$A:$C,2,0)</f>
        <v>Unnamed</v>
      </c>
      <c r="C73" s="35" t="str">
        <f>VLOOKUP($A73,B!$A:$C,3,0)</f>
        <v>4. přístav</v>
      </c>
      <c r="D73" s="139"/>
      <c r="E73" s="139"/>
    </row>
    <row r="74" spans="1:5" ht="30" x14ac:dyDescent="0.5">
      <c r="A74" s="18">
        <v>30</v>
      </c>
      <c r="B74" s="35" t="str">
        <f>VLOOKUP(A74,B!$A:$C,2,0)</f>
        <v>Jamalova družina</v>
      </c>
      <c r="C74" s="35" t="str">
        <f>VLOOKUP($A74,B!$A:$C,3,0)</f>
        <v>VTO Tygři</v>
      </c>
      <c r="D74" s="139"/>
      <c r="E74" s="139"/>
    </row>
    <row r="75" spans="1:5" ht="30" x14ac:dyDescent="0.5">
      <c r="A75" s="18">
        <v>31</v>
      </c>
      <c r="B75" s="35" t="str">
        <f>VLOOKUP(A75,B!$A:$C,2,0)</f>
        <v>Golden pigs</v>
      </c>
      <c r="C75" s="35" t="str">
        <f>VLOOKUP($A75,B!$A:$C,3,0)</f>
        <v>Starý psi</v>
      </c>
      <c r="D75" s="139"/>
      <c r="E75" s="139"/>
    </row>
    <row r="76" spans="1:5" ht="30" x14ac:dyDescent="0.5">
      <c r="A76" s="18">
        <v>32</v>
      </c>
      <c r="B76" s="35" t="str">
        <f>VLOOKUP(A76,B!$A:$C,2,0)</f>
        <v>Dívčí Válka</v>
      </c>
      <c r="C76" s="35" t="str">
        <f>VLOOKUP($A76,B!$A:$C,3,0)</f>
        <v>Práčata</v>
      </c>
      <c r="D76" s="139"/>
      <c r="E76" s="139"/>
    </row>
    <row r="77" spans="1:5" ht="30" x14ac:dyDescent="0.5">
      <c r="A77" s="18">
        <v>33</v>
      </c>
      <c r="B77" s="35" t="str">
        <f>VLOOKUP(A77,B!$A:$C,2,0)</f>
        <v>Zakletý trpaslíci</v>
      </c>
      <c r="C77" s="35" t="str">
        <f>VLOOKUP($A77,B!$A:$C,3,0)</f>
        <v>VTO Neptun</v>
      </c>
      <c r="D77" s="139"/>
      <c r="E77" s="139"/>
    </row>
    <row r="78" spans="1:5" ht="30" x14ac:dyDescent="0.5">
      <c r="A78" s="18">
        <v>34</v>
      </c>
      <c r="B78" s="35" t="str">
        <f>VLOOKUP(A78,B!$A:$C,2,0)</f>
        <v>Dívky od Vltavské břečky a ty dva vzádu</v>
      </c>
      <c r="C78" s="35" t="str">
        <f>VLOOKUP($A78,B!$A:$C,3,0)</f>
        <v>VTO Regent + Tygři</v>
      </c>
      <c r="D78" s="139"/>
      <c r="E78" s="139"/>
    </row>
    <row r="79" spans="1:5" ht="30" x14ac:dyDescent="0.5">
      <c r="A79" s="18">
        <v>35</v>
      </c>
      <c r="B79" s="35" t="str">
        <f>VLOOKUP(A79,B!$A:$C,2,0)</f>
        <v>Albatrosové 1</v>
      </c>
      <c r="C79" s="35" t="str">
        <f>VLOOKUP($A79,B!$A:$C,3,0)</f>
        <v>4. přístav</v>
      </c>
      <c r="D79" s="139"/>
      <c r="E79" s="139"/>
    </row>
    <row r="80" spans="1:5" ht="30" x14ac:dyDescent="0.5">
      <c r="A80" s="18">
        <v>36</v>
      </c>
      <c r="B80" s="35" t="str">
        <f>VLOOKUP(A80,B!$A:$C,2,0)</f>
        <v>Albatrosové 2</v>
      </c>
      <c r="C80" s="35" t="str">
        <f>VLOOKUP($A80,B!$A:$C,3,0)</f>
        <v>4. přístav</v>
      </c>
      <c r="D80" s="139"/>
      <c r="E80" s="139"/>
    </row>
    <row r="81" spans="1:5" ht="30" x14ac:dyDescent="0.5">
      <c r="A81" s="18">
        <v>37</v>
      </c>
      <c r="B81" s="35" t="str">
        <f>VLOOKUP(A81,B!$A:$C,2,0)</f>
        <v>Motorový rohlík</v>
      </c>
      <c r="C81" s="35" t="str">
        <f>VLOOKUP($A81,B!$A:$C,3,0)</f>
        <v>Mokro</v>
      </c>
      <c r="D81" s="139"/>
      <c r="E81" s="139"/>
    </row>
    <row r="82" spans="1:5" ht="30" x14ac:dyDescent="0.5">
      <c r="A82" s="18">
        <v>38</v>
      </c>
      <c r="B82" s="35" t="str">
        <f>VLOOKUP(A82,B!$A:$C,2,0)</f>
        <v>Co já vím</v>
      </c>
      <c r="C82" s="35" t="str">
        <f>VLOOKUP($A82,B!$A:$C,3,0)</f>
        <v>VTO Regent</v>
      </c>
      <c r="D82" s="139"/>
      <c r="E82" s="139"/>
    </row>
    <row r="83" spans="1:5" ht="30" x14ac:dyDescent="0.5">
      <c r="A83" s="18">
        <v>39</v>
      </c>
      <c r="B83" s="35" t="str">
        <f>VLOOKUP(A83,B!$A:$C,2,0)</f>
        <v>Skřítek z betonu</v>
      </c>
      <c r="C83" s="35" t="str">
        <f>VLOOKUP($A83,B!$A:$C,3,0)</f>
        <v>DDM Praha 2</v>
      </c>
      <c r="D83" s="139"/>
      <c r="E83" s="139"/>
    </row>
    <row r="84" spans="1:5" ht="30" x14ac:dyDescent="0.5">
      <c r="A84" s="18">
        <v>40</v>
      </c>
      <c r="B84" s="35" t="str">
        <f>VLOOKUP(A84,B!$A:$C,2,0)</f>
        <v>Jsme líní vymýšlet jméno</v>
      </c>
      <c r="C84" s="35" t="str">
        <f>VLOOKUP($A84,B!$A:$C,3,0)</f>
        <v>Lvíčata</v>
      </c>
      <c r="D84" s="139"/>
      <c r="E84" s="139"/>
    </row>
    <row r="85" spans="1:5" ht="30" x14ac:dyDescent="0.5">
      <c r="A85" s="18">
        <v>41</v>
      </c>
      <c r="B85" s="35" t="str">
        <f>VLOOKUP(A85,B!$A:$C,2,0)</f>
        <v>Slavoj Faravond</v>
      </c>
      <c r="C85" s="35" t="str">
        <f>VLOOKUP($A85,B!$A:$C,3,0)</f>
        <v>4. přístav</v>
      </c>
      <c r="D85" s="139"/>
      <c r="E85" s="139"/>
    </row>
    <row r="86" spans="1:5" ht="30" x14ac:dyDescent="0.5">
      <c r="A86" s="18">
        <v>42</v>
      </c>
      <c r="B86" s="35" t="str">
        <f>VLOOKUP(A86,B!$A:$C,2,0)</f>
        <v>Rytíři u piknikového stolu</v>
      </c>
      <c r="C86" s="35" t="str">
        <f>VLOOKUP($A86,B!$A:$C,3,0)</f>
        <v>Práčata</v>
      </c>
      <c r="D86" s="139"/>
      <c r="E86" s="139"/>
    </row>
    <row r="87" spans="1:5" ht="30" x14ac:dyDescent="0.5">
      <c r="A87" s="18">
        <v>43</v>
      </c>
      <c r="B87" s="35" t="str">
        <f>VLOOKUP(A87,B!$A:$C,2,0)</f>
        <v>Kačky B2</v>
      </c>
      <c r="C87" s="35" t="str">
        <f>VLOOKUP($A87,B!$A:$C,3,0)</f>
        <v>4.přístav</v>
      </c>
      <c r="D87" s="139"/>
      <c r="E87" s="139"/>
    </row>
    <row r="88" spans="1:5" ht="30" x14ac:dyDescent="0.5">
      <c r="A88" s="18">
        <v>44</v>
      </c>
      <c r="B88" s="35" t="str">
        <f>VLOOKUP(A88,B!$A:$C,2,0)</f>
        <v>Chudák Jožin podruhé</v>
      </c>
      <c r="C88" s="35" t="str">
        <f>VLOOKUP($A88,B!$A:$C,3,0)</f>
        <v>VTO Neptun</v>
      </c>
      <c r="D88" s="139"/>
      <c r="E88" s="139"/>
    </row>
    <row r="89" spans="1:5" ht="30" x14ac:dyDescent="0.5">
      <c r="A89" s="117"/>
      <c r="B89" s="177"/>
      <c r="C89" s="118"/>
    </row>
    <row r="90" spans="1:5" ht="30" x14ac:dyDescent="0.5">
      <c r="A90" s="117"/>
      <c r="B90" s="177"/>
      <c r="C90" s="118"/>
    </row>
    <row r="91" spans="1:5" ht="30.6" thickBot="1" x14ac:dyDescent="0.55000000000000004">
      <c r="A91" s="117"/>
      <c r="C91" s="118"/>
    </row>
    <row r="92" spans="1:5" ht="57" thickBot="1" x14ac:dyDescent="0.3">
      <c r="A92" s="20" t="s">
        <v>3</v>
      </c>
      <c r="B92" s="21" t="s">
        <v>1</v>
      </c>
      <c r="C92" s="21" t="s">
        <v>2</v>
      </c>
      <c r="D92" s="22"/>
    </row>
    <row r="93" spans="1:5" ht="30.6" thickTop="1" x14ac:dyDescent="0.5">
      <c r="A93" s="58"/>
      <c r="B93" s="35" t="e">
        <f>VLOOKUP(A93,D!B2:D18,2,0)</f>
        <v>#N/A</v>
      </c>
      <c r="C93" s="35" t="e">
        <f>VLOOKUP(A93,D!B2:D18,3,0)</f>
        <v>#N/A</v>
      </c>
      <c r="D93" s="61" t="e">
        <f>VLOOKUP(A93,D!B:D,4,0)</f>
        <v>#N/A</v>
      </c>
    </row>
    <row r="94" spans="1:5" ht="30" x14ac:dyDescent="0.5">
      <c r="A94" s="18"/>
      <c r="B94" s="35" t="e">
        <f>VLOOKUP(A94,D!B5:D18,2,0)</f>
        <v>#N/A</v>
      </c>
      <c r="C94" s="35" t="e">
        <f>VLOOKUP(A94,D!B5:D18,3,0)</f>
        <v>#N/A</v>
      </c>
      <c r="D94" s="61" t="e">
        <f>VLOOKUP(A94,D!B:D,4,0)</f>
        <v>#N/A</v>
      </c>
    </row>
    <row r="95" spans="1:5" ht="30" x14ac:dyDescent="0.5">
      <c r="A95" s="58"/>
      <c r="B95" s="35" t="e">
        <f>VLOOKUP(A95,D!B9:D18,2,0)</f>
        <v>#N/A</v>
      </c>
      <c r="C95" s="35" t="e">
        <f>VLOOKUP(A95,D!B9:D18,3,0)</f>
        <v>#N/A</v>
      </c>
      <c r="D95" s="61" t="e">
        <f>VLOOKUP(A95,D!B:D,4,0)</f>
        <v>#N/A</v>
      </c>
    </row>
    <row r="96" spans="1:5" ht="30" x14ac:dyDescent="0.5">
      <c r="A96" s="18"/>
      <c r="B96" s="35" t="e">
        <f>VLOOKUP(A96,D!B10:D18,2,0)</f>
        <v>#N/A</v>
      </c>
      <c r="C96" s="35" t="e">
        <f>VLOOKUP(A96,D!B10:D18,3,0)</f>
        <v>#N/A</v>
      </c>
      <c r="D96" s="61" t="e">
        <f>VLOOKUP(A96,D!B:D,4,0)</f>
        <v>#N/A</v>
      </c>
    </row>
    <row r="97" spans="1:4" ht="30" x14ac:dyDescent="0.5">
      <c r="A97" s="58"/>
      <c r="B97" s="35" t="e">
        <f>VLOOKUP(A97,D!B11:D19,2,0)</f>
        <v>#N/A</v>
      </c>
      <c r="C97" s="35" t="e">
        <f>VLOOKUP(A97,D!B11:D19,3,0)</f>
        <v>#N/A</v>
      </c>
      <c r="D97" s="61" t="e">
        <f>VLOOKUP(A97,D!B:D,4,0)</f>
        <v>#N/A</v>
      </c>
    </row>
    <row r="98" spans="1:4" ht="30" x14ac:dyDescent="0.5">
      <c r="A98" s="18"/>
      <c r="B98" s="35" t="e">
        <f>VLOOKUP(A98,D!B12:D20,2,0)</f>
        <v>#N/A</v>
      </c>
      <c r="C98" s="35" t="e">
        <f>VLOOKUP(A98,D!B12:D20,3,0)</f>
        <v>#N/A</v>
      </c>
      <c r="D98" s="61" t="e">
        <f>VLOOKUP(A98,D!B:D,4,0)</f>
        <v>#N/A</v>
      </c>
    </row>
    <row r="99" spans="1:4" ht="30" x14ac:dyDescent="0.5">
      <c r="A99" s="58"/>
      <c r="B99" s="35" t="e">
        <f>VLOOKUP(A99,D!B6:D21,2,0)</f>
        <v>#N/A</v>
      </c>
      <c r="C99" s="35" t="e">
        <f>VLOOKUP(A99,D!B6:D21,3,0)</f>
        <v>#N/A</v>
      </c>
      <c r="D99" s="61" t="e">
        <f>VLOOKUP(A99,D!B:D,4,0)</f>
        <v>#N/A</v>
      </c>
    </row>
    <row r="100" spans="1:4" ht="30" x14ac:dyDescent="0.5">
      <c r="A100" s="18"/>
      <c r="B100" s="35" t="e">
        <f>VLOOKUP(A100,D!B13:D23,2,0)</f>
        <v>#N/A</v>
      </c>
      <c r="C100" s="35" t="e">
        <f>VLOOKUP(A100,D!B13:D23,3,0)</f>
        <v>#N/A</v>
      </c>
      <c r="D100" s="61" t="e">
        <f>VLOOKUP(A100,D!B:D,4,0)</f>
        <v>#N/A</v>
      </c>
    </row>
    <row r="101" spans="1:4" ht="30" x14ac:dyDescent="0.5">
      <c r="A101" s="58"/>
      <c r="B101" s="35" t="e">
        <f>VLOOKUP(A101,D!B14:D24,2,0)</f>
        <v>#N/A</v>
      </c>
      <c r="C101" s="35" t="e">
        <f>VLOOKUP(A101,D!B14:D24,3,0)</f>
        <v>#N/A</v>
      </c>
      <c r="D101" s="61" t="e">
        <f>VLOOKUP(A101,D!B:D,4,0)</f>
        <v>#N/A</v>
      </c>
    </row>
  </sheetData>
  <phoneticPr fontId="0" type="noConversion"/>
  <pageMargins left="0.75" right="0.75" top="1" bottom="1" header="0.4921259845" footer="0.4921259845"/>
  <pageSetup paperSize="9" scale="85" orientation="landscape" r:id="rId1"/>
  <headerFooter alignWithMargins="0"/>
  <rowBreaks count="3" manualBreakCount="3">
    <brk id="23" max="16383" man="1"/>
    <brk id="88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view="pageBreakPreview" zoomScale="30" zoomScaleNormal="70" zoomScaleSheetLayoutView="30" workbookViewId="0">
      <selection activeCell="B52" sqref="B52"/>
    </sheetView>
  </sheetViews>
  <sheetFormatPr defaultColWidth="9.109375" defaultRowHeight="15.6" x14ac:dyDescent="0.3"/>
  <cols>
    <col min="1" max="1" width="8" style="2" customWidth="1"/>
    <col min="2" max="2" width="197.5546875" style="1" customWidth="1"/>
    <col min="3" max="3" width="50.33203125" style="1" customWidth="1"/>
    <col min="4" max="5" width="9.109375" style="2"/>
    <col min="6" max="6" width="11.109375" style="2" bestFit="1" customWidth="1"/>
    <col min="7" max="7" width="9.6640625" style="2" bestFit="1" customWidth="1"/>
    <col min="8" max="16384" width="9.109375" style="2"/>
  </cols>
  <sheetData>
    <row r="1" spans="1:3" ht="125.4" x14ac:dyDescent="2">
      <c r="A1" s="75" t="s">
        <v>29</v>
      </c>
      <c r="B1" s="75"/>
      <c r="C1" s="75"/>
    </row>
    <row r="2" spans="1:3" ht="30" x14ac:dyDescent="0.5">
      <c r="B2" s="29"/>
      <c r="C2" s="29"/>
    </row>
    <row r="3" spans="1:3" ht="30" x14ac:dyDescent="0.5">
      <c r="A3" s="74" t="s">
        <v>39</v>
      </c>
      <c r="B3" s="73"/>
      <c r="C3" s="29"/>
    </row>
    <row r="4" spans="1:3" ht="30" customHeight="1" x14ac:dyDescent="0.5">
      <c r="B4" s="2"/>
      <c r="C4" s="29"/>
    </row>
    <row r="5" spans="1:3" ht="50.25" customHeight="1" x14ac:dyDescent="0.85">
      <c r="A5" s="80">
        <v>1</v>
      </c>
      <c r="B5" s="106"/>
      <c r="C5" s="29"/>
    </row>
    <row r="6" spans="1:3" ht="50.25" customHeight="1" x14ac:dyDescent="0.85">
      <c r="A6" s="80">
        <v>2</v>
      </c>
      <c r="B6" s="106"/>
      <c r="C6" s="29"/>
    </row>
    <row r="7" spans="1:3" ht="50.25" customHeight="1" x14ac:dyDescent="0.85">
      <c r="A7" s="80">
        <v>3</v>
      </c>
      <c r="B7" s="106"/>
      <c r="C7" s="29"/>
    </row>
    <row r="8" spans="1:3" ht="50.25" customHeight="1" x14ac:dyDescent="0.85">
      <c r="A8" s="80">
        <v>4</v>
      </c>
      <c r="B8" s="106"/>
    </row>
    <row r="9" spans="1:3" ht="50.25" customHeight="1" x14ac:dyDescent="0.85">
      <c r="A9" s="80">
        <v>5</v>
      </c>
      <c r="B9" s="106"/>
    </row>
    <row r="10" spans="1:3" ht="50.25" customHeight="1" x14ac:dyDescent="0.85">
      <c r="A10" s="80">
        <v>6</v>
      </c>
      <c r="B10" s="106"/>
    </row>
    <row r="11" spans="1:3" ht="50.25" customHeight="1" x14ac:dyDescent="0.85">
      <c r="A11" s="80">
        <v>7</v>
      </c>
      <c r="B11" s="106"/>
    </row>
    <row r="12" spans="1:3" ht="50.25" customHeight="1" x14ac:dyDescent="0.85">
      <c r="A12" s="80">
        <v>8</v>
      </c>
      <c r="B12" s="106"/>
    </row>
    <row r="13" spans="1:3" ht="50.25" customHeight="1" x14ac:dyDescent="0.85">
      <c r="A13" s="80">
        <v>9</v>
      </c>
      <c r="B13" s="106"/>
    </row>
    <row r="14" spans="1:3" ht="50.25" customHeight="1" x14ac:dyDescent="0.85">
      <c r="A14" s="80">
        <v>10</v>
      </c>
      <c r="B14" s="106"/>
    </row>
    <row r="15" spans="1:3" ht="30" customHeight="1" x14ac:dyDescent="0.5">
      <c r="A15" s="74"/>
      <c r="B15" s="73"/>
    </row>
    <row r="16" spans="1:3" ht="30" customHeight="1" x14ac:dyDescent="0.3"/>
  </sheetData>
  <phoneticPr fontId="0" type="noConversion"/>
  <pageMargins left="0.75" right="0.75" top="1" bottom="1" header="0.4921259845" footer="0.4921259845"/>
  <pageSetup paperSize="9" scale="59" orientation="landscape" r:id="rId1"/>
  <headerFooter alignWithMargins="0"/>
  <colBreaks count="1" manualBreakCount="1">
    <brk id="14" max="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30"/>
  <sheetViews>
    <sheetView view="pageBreakPreview" zoomScale="60" zoomScaleNormal="80" workbookViewId="0">
      <selection activeCell="E2" sqref="E2:L2"/>
    </sheetView>
  </sheetViews>
  <sheetFormatPr defaultColWidth="9.109375" defaultRowHeight="15.6" x14ac:dyDescent="0.3"/>
  <cols>
    <col min="1" max="1" width="11.33203125" style="2" customWidth="1"/>
    <col min="2" max="2" width="16.5546875" style="2" customWidth="1"/>
    <col min="3" max="3" width="48.44140625" style="1" bestFit="1" customWidth="1"/>
    <col min="4" max="4" width="43.6640625" style="1" bestFit="1" customWidth="1"/>
    <col min="5" max="5" width="5.88671875" style="2" customWidth="1"/>
    <col min="6" max="6" width="8.88671875" style="2" bestFit="1" customWidth="1"/>
    <col min="7" max="7" width="5.88671875" style="2" customWidth="1"/>
    <col min="8" max="8" width="8" style="2" customWidth="1"/>
    <col min="9" max="12" width="5.88671875" style="2" customWidth="1"/>
    <col min="13" max="13" width="9.33203125" style="2" bestFit="1" customWidth="1"/>
    <col min="14" max="14" width="16.6640625" style="2" customWidth="1"/>
    <col min="15" max="15" width="6.6640625" style="2" customWidth="1"/>
    <col min="16" max="16" width="9.88671875" style="2" customWidth="1"/>
    <col min="17" max="17" width="7.88671875" style="2" customWidth="1"/>
    <col min="18" max="18" width="9.44140625" style="2" bestFit="1" customWidth="1"/>
    <col min="19" max="16384" width="9.109375" style="2"/>
  </cols>
  <sheetData>
    <row r="1" spans="1:254" ht="57" customHeight="1" thickBot="1" x14ac:dyDescent="1.5">
      <c r="A1" s="105" t="s">
        <v>13</v>
      </c>
      <c r="B1" s="104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O1" s="168">
        <f>A!E1</f>
        <v>20</v>
      </c>
    </row>
    <row r="2" spans="1:254" s="3" customFormat="1" ht="176.4" thickBot="1" x14ac:dyDescent="0.3">
      <c r="A2" s="123" t="s">
        <v>43</v>
      </c>
      <c r="B2" s="38" t="s">
        <v>3</v>
      </c>
      <c r="C2" s="38" t="s">
        <v>14</v>
      </c>
      <c r="D2" s="31" t="s">
        <v>2</v>
      </c>
      <c r="E2" s="102" t="s">
        <v>143</v>
      </c>
      <c r="F2" s="102" t="s">
        <v>144</v>
      </c>
      <c r="G2" s="102" t="s">
        <v>148</v>
      </c>
      <c r="H2" s="102" t="s">
        <v>145</v>
      </c>
      <c r="I2" s="102" t="s">
        <v>146</v>
      </c>
      <c r="J2" s="102" t="s">
        <v>147</v>
      </c>
      <c r="K2" s="102" t="s">
        <v>149</v>
      </c>
      <c r="L2" s="102" t="s">
        <v>150</v>
      </c>
      <c r="M2" s="103" t="s">
        <v>11</v>
      </c>
      <c r="N2" s="47" t="s">
        <v>15</v>
      </c>
      <c r="P2" s="176" t="s">
        <v>50</v>
      </c>
      <c r="Q2" s="3" t="s">
        <v>51</v>
      </c>
      <c r="R2" s="3" t="s">
        <v>52</v>
      </c>
    </row>
    <row r="3" spans="1:254" ht="30.6" thickTop="1" x14ac:dyDescent="0.5">
      <c r="A3" s="33">
        <f t="shared" ref="A3:A22" si="0">RANK(M3,$M$3:$M$22)</f>
        <v>1</v>
      </c>
      <c r="B3" s="18">
        <v>2</v>
      </c>
      <c r="C3" s="193" t="str">
        <f>VLOOKUP(B3,A!$A:$C,2,0)</f>
        <v>Pomalý rychlochodi</v>
      </c>
      <c r="D3" s="140" t="str">
        <f>VLOOKUP(B3,A!$A:$C,3,0)</f>
        <v>Mokro</v>
      </c>
      <c r="E3" s="36">
        <v>12</v>
      </c>
      <c r="F3" s="36">
        <v>5</v>
      </c>
      <c r="G3" s="36">
        <v>7</v>
      </c>
      <c r="H3" s="36">
        <v>10</v>
      </c>
      <c r="I3" s="36">
        <v>5</v>
      </c>
      <c r="J3" s="36">
        <v>10</v>
      </c>
      <c r="K3" s="36">
        <v>0</v>
      </c>
      <c r="L3" s="36">
        <v>7</v>
      </c>
      <c r="M3" s="37">
        <f t="shared" ref="M3:M22" si="1">SUM(E3:L3)</f>
        <v>56</v>
      </c>
      <c r="N3" s="95">
        <f t="shared" ref="N3:N22" si="2">TIME(0,Q3,R3)</f>
        <v>0</v>
      </c>
      <c r="P3" s="2">
        <f t="shared" ref="P3:P22" si="3">$O$1/(MAX($M$3:$M$29)-MIN($M$3:$M$29))*60*(MAX($M$3:$M$29)-$M3)</f>
        <v>0</v>
      </c>
      <c r="Q3" s="57">
        <f t="shared" ref="Q3:Q22" si="4">FLOOR(P3/60,1)</f>
        <v>0</v>
      </c>
      <c r="R3" s="57">
        <f t="shared" ref="R3:R22" si="5">(P3/60-Q3)*60</f>
        <v>0</v>
      </c>
      <c r="S3" s="57"/>
      <c r="T3" s="23"/>
      <c r="U3" s="25"/>
      <c r="V3" s="25"/>
      <c r="W3" s="25"/>
      <c r="X3" s="24"/>
      <c r="Y3" s="24"/>
      <c r="Z3" s="23"/>
      <c r="AA3" s="24"/>
      <c r="AB3" s="23"/>
      <c r="AC3" s="25"/>
      <c r="AD3" s="25"/>
      <c r="AE3" s="25"/>
      <c r="AF3" s="24"/>
      <c r="AG3" s="24"/>
      <c r="AH3" s="23"/>
      <c r="AI3" s="24"/>
      <c r="AJ3" s="23"/>
      <c r="AK3" s="25"/>
      <c r="AL3" s="25"/>
      <c r="AM3" s="25"/>
      <c r="AN3" s="24"/>
      <c r="AO3" s="24"/>
      <c r="AP3" s="23"/>
      <c r="AQ3" s="24"/>
      <c r="AR3" s="23"/>
      <c r="AS3" s="25"/>
      <c r="AT3" s="25"/>
      <c r="AU3" s="25"/>
      <c r="AV3" s="24"/>
      <c r="AW3" s="24"/>
      <c r="AX3" s="23"/>
      <c r="AY3" s="24"/>
      <c r="AZ3" s="23"/>
      <c r="BA3" s="25"/>
      <c r="BB3" s="25"/>
      <c r="BC3" s="25"/>
      <c r="BD3" s="24"/>
      <c r="BE3" s="24"/>
      <c r="BF3" s="23"/>
      <c r="BG3" s="24"/>
      <c r="BH3" s="23"/>
      <c r="BI3" s="25"/>
      <c r="BJ3" s="25"/>
      <c r="BK3" s="25"/>
      <c r="BL3" s="24"/>
      <c r="BM3" s="24"/>
      <c r="BN3" s="23"/>
      <c r="BO3" s="24"/>
      <c r="BP3" s="23"/>
      <c r="BQ3" s="25"/>
      <c r="BR3" s="25"/>
      <c r="BS3" s="25"/>
      <c r="BT3" s="24"/>
      <c r="BU3" s="24"/>
      <c r="BV3" s="23"/>
      <c r="BW3" s="24"/>
      <c r="BX3" s="23"/>
      <c r="BY3" s="25"/>
      <c r="BZ3" s="25"/>
      <c r="CA3" s="25"/>
      <c r="CB3" s="24"/>
      <c r="CC3" s="24"/>
      <c r="CD3" s="23"/>
      <c r="CE3" s="24"/>
      <c r="CF3" s="23"/>
      <c r="CG3" s="25"/>
      <c r="CH3" s="25"/>
      <c r="CI3" s="25"/>
      <c r="CJ3" s="24"/>
      <c r="CK3" s="24"/>
      <c r="CL3" s="23"/>
      <c r="CM3" s="24"/>
      <c r="CN3" s="23"/>
      <c r="CO3" s="25"/>
      <c r="CP3" s="25"/>
      <c r="CQ3" s="25"/>
      <c r="CR3" s="24"/>
      <c r="CS3" s="24"/>
      <c r="CT3" s="23"/>
      <c r="CU3" s="24"/>
      <c r="CV3" s="23"/>
      <c r="CW3" s="25"/>
      <c r="CX3" s="25"/>
      <c r="CY3" s="25"/>
      <c r="CZ3" s="24"/>
      <c r="DA3" s="24"/>
      <c r="DB3" s="23"/>
      <c r="DC3" s="24"/>
      <c r="DD3" s="23"/>
      <c r="DE3" s="25"/>
      <c r="DF3" s="25"/>
      <c r="DG3" s="25"/>
      <c r="DH3" s="24"/>
      <c r="DI3" s="24"/>
      <c r="DJ3" s="23"/>
      <c r="DK3" s="24"/>
      <c r="DL3" s="23"/>
      <c r="DM3" s="25"/>
      <c r="DN3" s="25"/>
      <c r="DO3" s="25"/>
      <c r="DP3" s="24"/>
      <c r="DQ3" s="24"/>
      <c r="DR3" s="23"/>
      <c r="DS3" s="24"/>
      <c r="DT3" s="23"/>
      <c r="DU3" s="25"/>
      <c r="DV3" s="25"/>
      <c r="DW3" s="25"/>
      <c r="DX3" s="24"/>
      <c r="DY3" s="24"/>
      <c r="DZ3" s="23"/>
      <c r="EA3" s="24"/>
      <c r="EB3" s="23"/>
      <c r="EC3" s="25"/>
      <c r="ED3" s="25"/>
      <c r="EE3" s="25"/>
      <c r="EF3" s="24"/>
      <c r="EG3" s="24"/>
      <c r="EH3" s="23"/>
      <c r="EI3" s="24"/>
      <c r="EJ3" s="23"/>
      <c r="EK3" s="25"/>
      <c r="EL3" s="25"/>
      <c r="EM3" s="25"/>
      <c r="EN3" s="24"/>
      <c r="EO3" s="24"/>
      <c r="EP3" s="23"/>
      <c r="EQ3" s="24"/>
      <c r="ER3" s="23"/>
      <c r="ES3" s="25"/>
      <c r="ET3" s="25"/>
      <c r="EU3" s="25"/>
      <c r="EV3" s="24"/>
      <c r="EW3" s="24"/>
      <c r="EX3" s="23"/>
      <c r="EY3" s="24"/>
      <c r="EZ3" s="23"/>
      <c r="FA3" s="25"/>
      <c r="FB3" s="25"/>
      <c r="FC3" s="25"/>
      <c r="FD3" s="24"/>
      <c r="FE3" s="24"/>
      <c r="FF3" s="23"/>
      <c r="FG3" s="24"/>
      <c r="FH3" s="23"/>
      <c r="FI3" s="25"/>
      <c r="FJ3" s="25"/>
      <c r="FK3" s="25"/>
      <c r="FL3" s="24"/>
      <c r="FM3" s="24"/>
      <c r="FN3" s="23"/>
      <c r="FO3" s="24"/>
      <c r="FP3" s="23"/>
      <c r="FQ3" s="25"/>
      <c r="FR3" s="25"/>
      <c r="FS3" s="25"/>
      <c r="FT3" s="24"/>
      <c r="FU3" s="24"/>
      <c r="FV3" s="23"/>
      <c r="FW3" s="24"/>
      <c r="FX3" s="23"/>
      <c r="FY3" s="25"/>
      <c r="FZ3" s="25"/>
      <c r="GA3" s="25"/>
      <c r="GB3" s="24"/>
      <c r="GC3" s="24"/>
      <c r="GD3" s="23"/>
      <c r="GE3" s="24"/>
      <c r="GF3" s="23"/>
      <c r="GG3" s="25"/>
      <c r="GH3" s="25"/>
      <c r="GI3" s="25"/>
      <c r="GJ3" s="24"/>
      <c r="GK3" s="24"/>
      <c r="GL3" s="23"/>
      <c r="GM3" s="24"/>
      <c r="GN3" s="23"/>
      <c r="GO3" s="25"/>
      <c r="GP3" s="25"/>
      <c r="GQ3" s="25"/>
      <c r="GR3" s="24"/>
      <c r="GS3" s="24"/>
      <c r="GT3" s="23"/>
      <c r="GU3" s="24"/>
      <c r="GV3" s="23"/>
      <c r="GW3" s="25"/>
      <c r="GX3" s="25"/>
      <c r="GY3" s="25"/>
      <c r="GZ3" s="24"/>
      <c r="HA3" s="24"/>
      <c r="HB3" s="23"/>
      <c r="HC3" s="24"/>
      <c r="HD3" s="23"/>
      <c r="HE3" s="25"/>
      <c r="HF3" s="25"/>
      <c r="HG3" s="25"/>
      <c r="HH3" s="24"/>
      <c r="HI3" s="24"/>
      <c r="HJ3" s="23"/>
      <c r="HK3" s="24"/>
      <c r="HL3" s="23"/>
      <c r="HM3" s="25"/>
      <c r="HN3" s="25"/>
      <c r="HO3" s="25"/>
      <c r="HP3" s="24"/>
      <c r="HQ3" s="24"/>
      <c r="HR3" s="23"/>
      <c r="HS3" s="24"/>
      <c r="HT3" s="23"/>
      <c r="HU3" s="25"/>
      <c r="HV3" s="25"/>
      <c r="HW3" s="25"/>
      <c r="HX3" s="24"/>
      <c r="HY3" s="24"/>
      <c r="HZ3" s="23"/>
      <c r="IA3" s="24"/>
      <c r="IB3" s="23"/>
      <c r="IC3" s="25"/>
      <c r="ID3" s="25"/>
      <c r="IE3" s="25"/>
      <c r="IF3" s="24"/>
      <c r="IG3" s="24"/>
      <c r="IH3" s="23"/>
      <c r="II3" s="24"/>
      <c r="IJ3" s="23"/>
      <c r="IK3" s="25"/>
      <c r="IL3" s="25"/>
      <c r="IM3" s="25"/>
      <c r="IN3" s="24"/>
      <c r="IO3" s="24"/>
      <c r="IP3" s="23"/>
      <c r="IQ3" s="24"/>
      <c r="IR3" s="23"/>
      <c r="IS3" s="25"/>
      <c r="IT3" s="25"/>
    </row>
    <row r="4" spans="1:254" ht="30" x14ac:dyDescent="0.5">
      <c r="A4" s="33">
        <f t="shared" si="0"/>
        <v>2</v>
      </c>
      <c r="B4" s="18">
        <v>8</v>
      </c>
      <c r="C4" s="193" t="str">
        <f>VLOOKUP(B4,A!$A:$C,2,0)</f>
        <v>Ó-gvak</v>
      </c>
      <c r="D4" s="140" t="str">
        <f>VLOOKUP(B4,A!$A:$C,3,0)</f>
        <v>4.přístav - Želvy</v>
      </c>
      <c r="E4" s="34">
        <v>8</v>
      </c>
      <c r="F4" s="34">
        <v>3</v>
      </c>
      <c r="G4" s="34">
        <v>9</v>
      </c>
      <c r="H4" s="36">
        <v>12</v>
      </c>
      <c r="I4" s="36">
        <v>3</v>
      </c>
      <c r="J4" s="36">
        <v>2</v>
      </c>
      <c r="K4" s="36">
        <v>7</v>
      </c>
      <c r="L4" s="36">
        <v>10</v>
      </c>
      <c r="M4" s="37">
        <f t="shared" si="1"/>
        <v>54</v>
      </c>
      <c r="N4" s="95">
        <f t="shared" si="2"/>
        <v>1.0185185185185186E-3</v>
      </c>
      <c r="P4" s="2">
        <f t="shared" si="3"/>
        <v>88.888888888888886</v>
      </c>
      <c r="Q4" s="57">
        <f t="shared" si="4"/>
        <v>1</v>
      </c>
      <c r="R4" s="57">
        <f t="shared" si="5"/>
        <v>28.888888888888886</v>
      </c>
      <c r="S4" s="57"/>
    </row>
    <row r="5" spans="1:254" ht="30" x14ac:dyDescent="0.5">
      <c r="A5" s="33">
        <f t="shared" si="0"/>
        <v>2</v>
      </c>
      <c r="B5" s="18">
        <v>12</v>
      </c>
      <c r="C5" s="193" t="str">
        <f>VLOOKUP(B5,A!$A:$C,2,0)</f>
        <v>Ouška</v>
      </c>
      <c r="D5" s="140" t="str">
        <f>VLOOKUP(B5,A!$A:$C,3,0)</f>
        <v>4. přístav</v>
      </c>
      <c r="E5" s="34">
        <v>10</v>
      </c>
      <c r="F5" s="34">
        <v>6</v>
      </c>
      <c r="G5" s="34">
        <v>3</v>
      </c>
      <c r="H5" s="36">
        <v>8</v>
      </c>
      <c r="I5" s="36">
        <v>3</v>
      </c>
      <c r="J5" s="36">
        <v>6</v>
      </c>
      <c r="K5" s="36">
        <v>6</v>
      </c>
      <c r="L5" s="36">
        <v>12</v>
      </c>
      <c r="M5" s="37">
        <f t="shared" si="1"/>
        <v>54</v>
      </c>
      <c r="N5" s="95">
        <f t="shared" si="2"/>
        <v>1.0185185185185186E-3</v>
      </c>
      <c r="P5" s="2">
        <f t="shared" si="3"/>
        <v>88.888888888888886</v>
      </c>
      <c r="Q5" s="57">
        <f t="shared" si="4"/>
        <v>1</v>
      </c>
      <c r="R5" s="57">
        <f t="shared" si="5"/>
        <v>28.888888888888886</v>
      </c>
      <c r="S5" s="57"/>
      <c r="T5" s="23"/>
      <c r="U5" s="25"/>
      <c r="V5" s="25"/>
      <c r="W5" s="25"/>
      <c r="X5" s="24"/>
      <c r="Y5" s="24"/>
      <c r="Z5" s="23"/>
      <c r="AA5" s="24"/>
      <c r="AB5" s="23"/>
      <c r="AC5" s="25"/>
      <c r="AD5" s="25"/>
      <c r="AE5" s="25"/>
      <c r="AF5" s="24"/>
      <c r="AG5" s="24"/>
      <c r="AH5" s="23"/>
      <c r="AI5" s="24"/>
      <c r="AJ5" s="23"/>
      <c r="AK5" s="25"/>
      <c r="AL5" s="25"/>
      <c r="AM5" s="25"/>
      <c r="AN5" s="24"/>
      <c r="AO5" s="24"/>
      <c r="AP5" s="23"/>
      <c r="AQ5" s="24"/>
      <c r="AR5" s="23"/>
      <c r="AS5" s="25"/>
      <c r="AT5" s="25"/>
      <c r="AU5" s="25"/>
      <c r="AV5" s="24"/>
      <c r="AW5" s="24"/>
      <c r="AX5" s="23"/>
      <c r="AY5" s="24"/>
      <c r="AZ5" s="23"/>
      <c r="BA5" s="25"/>
      <c r="BB5" s="25"/>
      <c r="BC5" s="25"/>
      <c r="BD5" s="24"/>
      <c r="BE5" s="24"/>
      <c r="BF5" s="23"/>
      <c r="BG5" s="24"/>
      <c r="BH5" s="23"/>
      <c r="BI5" s="25"/>
      <c r="BJ5" s="25"/>
      <c r="BK5" s="25"/>
      <c r="BL5" s="24"/>
      <c r="BM5" s="24"/>
      <c r="BN5" s="23"/>
      <c r="BO5" s="24"/>
      <c r="BP5" s="23"/>
      <c r="BQ5" s="25"/>
      <c r="BR5" s="25"/>
      <c r="BS5" s="25"/>
      <c r="BT5" s="24"/>
      <c r="BU5" s="24"/>
      <c r="BV5" s="23"/>
      <c r="BW5" s="24"/>
      <c r="BX5" s="23"/>
      <c r="BY5" s="25"/>
      <c r="BZ5" s="25"/>
      <c r="CA5" s="25"/>
      <c r="CB5" s="24"/>
      <c r="CC5" s="24"/>
      <c r="CD5" s="23"/>
      <c r="CE5" s="24"/>
      <c r="CF5" s="23"/>
      <c r="CG5" s="25"/>
      <c r="CH5" s="25"/>
      <c r="CI5" s="25"/>
      <c r="CJ5" s="24"/>
      <c r="CK5" s="24"/>
      <c r="CL5" s="23"/>
      <c r="CM5" s="24"/>
      <c r="CN5" s="23"/>
      <c r="CO5" s="25"/>
      <c r="CP5" s="25"/>
      <c r="CQ5" s="25"/>
      <c r="CR5" s="24"/>
      <c r="CS5" s="24"/>
      <c r="CT5" s="23"/>
      <c r="CU5" s="24"/>
      <c r="CV5" s="23"/>
      <c r="CW5" s="25"/>
      <c r="CX5" s="25"/>
      <c r="CY5" s="25"/>
      <c r="CZ5" s="24"/>
      <c r="DA5" s="24"/>
      <c r="DB5" s="23"/>
      <c r="DC5" s="24"/>
      <c r="DD5" s="23"/>
      <c r="DE5" s="25"/>
      <c r="DF5" s="25"/>
      <c r="DG5" s="25"/>
      <c r="DH5" s="24"/>
      <c r="DI5" s="24"/>
      <c r="DJ5" s="23"/>
      <c r="DK5" s="24"/>
      <c r="DL5" s="23"/>
      <c r="DM5" s="25"/>
      <c r="DN5" s="25"/>
      <c r="DO5" s="25"/>
      <c r="DP5" s="24"/>
      <c r="DQ5" s="24"/>
      <c r="DR5" s="23"/>
      <c r="DS5" s="24"/>
      <c r="DT5" s="23"/>
      <c r="DU5" s="25"/>
      <c r="DV5" s="25"/>
      <c r="DW5" s="25"/>
      <c r="DX5" s="24"/>
      <c r="DY5" s="24"/>
      <c r="DZ5" s="23"/>
      <c r="EA5" s="24"/>
      <c r="EB5" s="23"/>
      <c r="EC5" s="25"/>
      <c r="ED5" s="25"/>
      <c r="EE5" s="25"/>
      <c r="EF5" s="24"/>
      <c r="EG5" s="24"/>
      <c r="EH5" s="23"/>
      <c r="EI5" s="24"/>
      <c r="EJ5" s="23"/>
      <c r="EK5" s="25"/>
      <c r="EL5" s="25"/>
      <c r="EM5" s="25"/>
      <c r="EN5" s="24"/>
      <c r="EO5" s="24"/>
      <c r="EP5" s="23"/>
      <c r="EQ5" s="24"/>
      <c r="ER5" s="23"/>
      <c r="ES5" s="25"/>
      <c r="ET5" s="25"/>
      <c r="EU5" s="25"/>
      <c r="EV5" s="24"/>
      <c r="EW5" s="24"/>
      <c r="EX5" s="23"/>
      <c r="EY5" s="24"/>
      <c r="EZ5" s="23"/>
      <c r="FA5" s="25"/>
      <c r="FB5" s="25"/>
      <c r="FC5" s="25"/>
      <c r="FD5" s="24"/>
      <c r="FE5" s="24"/>
      <c r="FF5" s="23"/>
      <c r="FG5" s="24"/>
      <c r="FH5" s="23"/>
      <c r="FI5" s="25"/>
      <c r="FJ5" s="25"/>
      <c r="FK5" s="25"/>
      <c r="FL5" s="24"/>
      <c r="FM5" s="24"/>
      <c r="FN5" s="23"/>
      <c r="FO5" s="24"/>
      <c r="FP5" s="23"/>
      <c r="FQ5" s="25"/>
      <c r="FR5" s="25"/>
      <c r="FS5" s="25"/>
      <c r="FT5" s="24"/>
      <c r="FU5" s="24"/>
      <c r="FV5" s="23"/>
      <c r="FW5" s="24"/>
      <c r="FX5" s="23"/>
      <c r="FY5" s="25"/>
      <c r="FZ5" s="25"/>
      <c r="GA5" s="25"/>
      <c r="GB5" s="24"/>
      <c r="GC5" s="24"/>
      <c r="GD5" s="23"/>
      <c r="GE5" s="24"/>
      <c r="GF5" s="23"/>
      <c r="GG5" s="25"/>
      <c r="GH5" s="25"/>
      <c r="GI5" s="25"/>
      <c r="GJ5" s="24"/>
      <c r="GK5" s="24"/>
      <c r="GL5" s="23"/>
      <c r="GM5" s="24"/>
      <c r="GN5" s="23"/>
      <c r="GO5" s="25"/>
      <c r="GP5" s="25"/>
      <c r="GQ5" s="25"/>
      <c r="GR5" s="24"/>
      <c r="GS5" s="24"/>
      <c r="GT5" s="23"/>
      <c r="GU5" s="24"/>
      <c r="GV5" s="23"/>
      <c r="GW5" s="25"/>
      <c r="GX5" s="25"/>
      <c r="GY5" s="25"/>
      <c r="GZ5" s="24"/>
      <c r="HA5" s="24"/>
      <c r="HB5" s="23"/>
      <c r="HC5" s="24"/>
      <c r="HD5" s="23"/>
      <c r="HE5" s="25"/>
      <c r="HF5" s="25"/>
      <c r="HG5" s="25"/>
      <c r="HH5" s="24"/>
      <c r="HI5" s="24"/>
      <c r="HJ5" s="23"/>
      <c r="HK5" s="24"/>
      <c r="HL5" s="23"/>
      <c r="HM5" s="25"/>
      <c r="HN5" s="25"/>
      <c r="HO5" s="25"/>
      <c r="HP5" s="24"/>
      <c r="HQ5" s="24"/>
      <c r="HR5" s="23"/>
      <c r="HS5" s="24"/>
      <c r="HT5" s="23"/>
      <c r="HU5" s="25"/>
      <c r="HV5" s="25"/>
      <c r="HW5" s="25"/>
      <c r="HX5" s="24"/>
      <c r="HY5" s="24"/>
      <c r="HZ5" s="23"/>
      <c r="IA5" s="24"/>
      <c r="IB5" s="23"/>
      <c r="IC5" s="25"/>
      <c r="ID5" s="25"/>
      <c r="IE5" s="25"/>
      <c r="IF5" s="24"/>
      <c r="IG5" s="24"/>
      <c r="IH5" s="23"/>
      <c r="II5" s="24"/>
      <c r="IJ5" s="23"/>
      <c r="IK5" s="25"/>
      <c r="IL5" s="25"/>
      <c r="IM5" s="25"/>
      <c r="IN5" s="24"/>
      <c r="IO5" s="24"/>
      <c r="IP5" s="23"/>
      <c r="IQ5" s="24"/>
      <c r="IR5" s="23"/>
      <c r="IS5" s="25"/>
      <c r="IT5" s="25"/>
    </row>
    <row r="6" spans="1:254" ht="30" x14ac:dyDescent="0.5">
      <c r="A6" s="33">
        <f t="shared" si="0"/>
        <v>4</v>
      </c>
      <c r="B6" s="18">
        <v>3</v>
      </c>
      <c r="C6" s="193" t="str">
        <f>VLOOKUP(B6,A!$A:$C,2,0)</f>
        <v>Jedeme si pro medvěda</v>
      </c>
      <c r="D6" s="140" t="str">
        <f>VLOOKUP(B6,A!$A:$C,3,0)</f>
        <v>VTO Neptun</v>
      </c>
      <c r="E6" s="34">
        <v>10</v>
      </c>
      <c r="F6" s="34">
        <v>6</v>
      </c>
      <c r="G6" s="34">
        <v>9</v>
      </c>
      <c r="H6" s="36">
        <v>10</v>
      </c>
      <c r="I6" s="36">
        <v>4</v>
      </c>
      <c r="J6" s="36">
        <v>4</v>
      </c>
      <c r="K6" s="36">
        <v>6</v>
      </c>
      <c r="L6" s="36">
        <v>4</v>
      </c>
      <c r="M6" s="37">
        <f t="shared" si="1"/>
        <v>53</v>
      </c>
      <c r="N6" s="95">
        <f t="shared" si="2"/>
        <v>1.5393518518518519E-3</v>
      </c>
      <c r="P6" s="2">
        <f t="shared" si="3"/>
        <v>133.33333333333331</v>
      </c>
      <c r="Q6" s="57">
        <f t="shared" si="4"/>
        <v>2</v>
      </c>
      <c r="R6" s="57">
        <f t="shared" si="5"/>
        <v>13.333333333333313</v>
      </c>
      <c r="S6" s="57"/>
    </row>
    <row r="7" spans="1:254" ht="30" x14ac:dyDescent="0.5">
      <c r="A7" s="33">
        <f t="shared" si="0"/>
        <v>4</v>
      </c>
      <c r="B7" s="18">
        <v>11</v>
      </c>
      <c r="C7" s="193" t="str">
        <f>VLOOKUP(B7,A!$A:$C,2,0)</f>
        <v>Titanik</v>
      </c>
      <c r="D7" s="140" t="str">
        <f>VLOOKUP(B7,A!$A:$C,3,0)</f>
        <v>4.přístav - Želvy</v>
      </c>
      <c r="E7" s="34">
        <v>10</v>
      </c>
      <c r="F7" s="34">
        <v>7</v>
      </c>
      <c r="G7" s="34">
        <v>8</v>
      </c>
      <c r="H7" s="36">
        <v>10</v>
      </c>
      <c r="I7" s="36">
        <v>4</v>
      </c>
      <c r="J7" s="36">
        <v>6</v>
      </c>
      <c r="K7" s="36">
        <v>5</v>
      </c>
      <c r="L7" s="36">
        <v>3</v>
      </c>
      <c r="M7" s="37">
        <f t="shared" si="1"/>
        <v>53</v>
      </c>
      <c r="N7" s="95">
        <f t="shared" si="2"/>
        <v>1.5393518518518519E-3</v>
      </c>
      <c r="P7" s="2">
        <f t="shared" si="3"/>
        <v>133.33333333333331</v>
      </c>
      <c r="Q7" s="57">
        <f t="shared" si="4"/>
        <v>2</v>
      </c>
      <c r="R7" s="57">
        <f t="shared" si="5"/>
        <v>13.333333333333313</v>
      </c>
      <c r="S7" s="57"/>
    </row>
    <row r="8" spans="1:254" ht="30" x14ac:dyDescent="0.5">
      <c r="A8" s="33">
        <f t="shared" si="0"/>
        <v>6</v>
      </c>
      <c r="B8" s="18">
        <v>13</v>
      </c>
      <c r="C8" s="193" t="str">
        <f>VLOOKUP(B8,A!$A:$C,2,0)</f>
        <v>Delfíni</v>
      </c>
      <c r="D8" s="140" t="str">
        <f>VLOOKUP(B8,A!$A:$C,3,0)</f>
        <v>4.přístav - Želvy</v>
      </c>
      <c r="E8" s="34">
        <v>10</v>
      </c>
      <c r="F8" s="34">
        <v>7</v>
      </c>
      <c r="G8" s="34">
        <v>9</v>
      </c>
      <c r="H8" s="36">
        <v>8</v>
      </c>
      <c r="I8" s="36">
        <v>6</v>
      </c>
      <c r="J8" s="36">
        <v>4</v>
      </c>
      <c r="K8" s="36">
        <v>3</v>
      </c>
      <c r="L8" s="36">
        <v>5</v>
      </c>
      <c r="M8" s="37">
        <f t="shared" si="1"/>
        <v>52</v>
      </c>
      <c r="N8" s="95">
        <f t="shared" si="2"/>
        <v>2.0486111111111113E-3</v>
      </c>
      <c r="P8" s="2">
        <f t="shared" si="3"/>
        <v>177.77777777777777</v>
      </c>
      <c r="Q8" s="57">
        <f t="shared" si="4"/>
        <v>2</v>
      </c>
      <c r="R8" s="57">
        <f t="shared" si="5"/>
        <v>57.777777777777771</v>
      </c>
      <c r="S8" s="57"/>
      <c r="T8" s="23"/>
      <c r="U8" s="25"/>
      <c r="V8" s="25"/>
      <c r="W8" s="25"/>
      <c r="X8" s="24"/>
      <c r="Y8" s="24"/>
      <c r="Z8" s="23"/>
      <c r="AA8" s="24"/>
      <c r="AB8" s="23"/>
      <c r="AC8" s="25"/>
      <c r="AD8" s="25"/>
      <c r="AE8" s="25"/>
      <c r="AF8" s="24"/>
      <c r="AG8" s="24"/>
      <c r="AH8" s="23"/>
      <c r="AI8" s="24"/>
      <c r="AJ8" s="23"/>
      <c r="AK8" s="25"/>
      <c r="AL8" s="25"/>
      <c r="AM8" s="25"/>
      <c r="AN8" s="24"/>
      <c r="AO8" s="24"/>
      <c r="AP8" s="23"/>
      <c r="AQ8" s="24"/>
      <c r="AR8" s="23"/>
      <c r="AS8" s="25"/>
      <c r="AT8" s="25"/>
      <c r="AU8" s="25"/>
      <c r="AV8" s="24"/>
      <c r="AW8" s="24"/>
      <c r="AX8" s="23"/>
      <c r="AY8" s="24"/>
      <c r="AZ8" s="23"/>
      <c r="BA8" s="25"/>
      <c r="BB8" s="25"/>
      <c r="BC8" s="25"/>
      <c r="BD8" s="24"/>
      <c r="BE8" s="24"/>
      <c r="BF8" s="23"/>
      <c r="BG8" s="24"/>
      <c r="BH8" s="23"/>
      <c r="BI8" s="25"/>
      <c r="BJ8" s="25"/>
      <c r="BK8" s="25"/>
      <c r="BL8" s="24"/>
      <c r="BM8" s="24"/>
      <c r="BN8" s="23"/>
      <c r="BO8" s="24"/>
      <c r="BP8" s="23"/>
      <c r="BQ8" s="25"/>
      <c r="BR8" s="25"/>
      <c r="BS8" s="25"/>
      <c r="BT8" s="24"/>
      <c r="BU8" s="24"/>
      <c r="BV8" s="23"/>
      <c r="BW8" s="24"/>
      <c r="BX8" s="23"/>
      <c r="BY8" s="25"/>
      <c r="BZ8" s="25"/>
      <c r="CA8" s="25"/>
      <c r="CB8" s="24"/>
      <c r="CC8" s="24"/>
      <c r="CD8" s="23"/>
      <c r="CE8" s="24"/>
      <c r="CF8" s="23"/>
      <c r="CG8" s="25"/>
      <c r="CH8" s="25"/>
      <c r="CI8" s="25"/>
      <c r="CJ8" s="24"/>
      <c r="CK8" s="24"/>
      <c r="CL8" s="23"/>
      <c r="CM8" s="24"/>
      <c r="CN8" s="23"/>
      <c r="CO8" s="25"/>
      <c r="CP8" s="25"/>
      <c r="CQ8" s="25"/>
      <c r="CR8" s="24"/>
      <c r="CS8" s="24"/>
      <c r="CT8" s="23"/>
      <c r="CU8" s="24"/>
      <c r="CV8" s="23"/>
      <c r="CW8" s="25"/>
      <c r="CX8" s="25"/>
      <c r="CY8" s="25"/>
      <c r="CZ8" s="24"/>
      <c r="DA8" s="24"/>
      <c r="DB8" s="23"/>
      <c r="DC8" s="24"/>
      <c r="DD8" s="23"/>
      <c r="DE8" s="25"/>
      <c r="DF8" s="25"/>
      <c r="DG8" s="25"/>
      <c r="DH8" s="24"/>
      <c r="DI8" s="24"/>
      <c r="DJ8" s="23"/>
      <c r="DK8" s="24"/>
      <c r="DL8" s="23"/>
      <c r="DM8" s="25"/>
      <c r="DN8" s="25"/>
      <c r="DO8" s="25"/>
      <c r="DP8" s="24"/>
      <c r="DQ8" s="24"/>
      <c r="DR8" s="23"/>
      <c r="DS8" s="24"/>
      <c r="DT8" s="23"/>
      <c r="DU8" s="25"/>
      <c r="DV8" s="25"/>
      <c r="DW8" s="25"/>
      <c r="DX8" s="24"/>
      <c r="DY8" s="24"/>
      <c r="DZ8" s="23"/>
      <c r="EA8" s="24"/>
      <c r="EB8" s="23"/>
      <c r="EC8" s="25"/>
      <c r="ED8" s="25"/>
      <c r="EE8" s="25"/>
      <c r="EF8" s="24"/>
      <c r="EG8" s="24"/>
      <c r="EH8" s="23"/>
      <c r="EI8" s="24"/>
      <c r="EJ8" s="23"/>
      <c r="EK8" s="25"/>
      <c r="EL8" s="25"/>
      <c r="EM8" s="25"/>
      <c r="EN8" s="24"/>
      <c r="EO8" s="24"/>
      <c r="EP8" s="23"/>
      <c r="EQ8" s="24"/>
      <c r="ER8" s="23"/>
      <c r="ES8" s="25"/>
      <c r="ET8" s="25"/>
      <c r="EU8" s="25"/>
      <c r="EV8" s="24"/>
      <c r="EW8" s="24"/>
      <c r="EX8" s="23"/>
      <c r="EY8" s="24"/>
      <c r="EZ8" s="23"/>
      <c r="FA8" s="25"/>
      <c r="FB8" s="25"/>
      <c r="FC8" s="25"/>
      <c r="FD8" s="24"/>
      <c r="FE8" s="24"/>
      <c r="FF8" s="23"/>
      <c r="FG8" s="24"/>
      <c r="FH8" s="23"/>
      <c r="FI8" s="25"/>
      <c r="FJ8" s="25"/>
      <c r="FK8" s="25"/>
      <c r="FL8" s="24"/>
      <c r="FM8" s="24"/>
      <c r="FN8" s="23"/>
      <c r="FO8" s="24"/>
      <c r="FP8" s="23"/>
      <c r="FQ8" s="25"/>
      <c r="FR8" s="25"/>
      <c r="FS8" s="25"/>
      <c r="FT8" s="24"/>
      <c r="FU8" s="24"/>
      <c r="FV8" s="23"/>
      <c r="FW8" s="24"/>
      <c r="FX8" s="23"/>
      <c r="FY8" s="25"/>
      <c r="FZ8" s="25"/>
      <c r="GA8" s="25"/>
      <c r="GB8" s="24"/>
      <c r="GC8" s="24"/>
      <c r="GD8" s="23"/>
      <c r="GE8" s="24"/>
      <c r="GF8" s="23"/>
      <c r="GG8" s="25"/>
      <c r="GH8" s="25"/>
      <c r="GI8" s="25"/>
      <c r="GJ8" s="24"/>
      <c r="GK8" s="24"/>
      <c r="GL8" s="23"/>
      <c r="GM8" s="24"/>
      <c r="GN8" s="23"/>
      <c r="GO8" s="25"/>
      <c r="GP8" s="25"/>
      <c r="GQ8" s="25"/>
      <c r="GR8" s="24"/>
      <c r="GS8" s="24"/>
      <c r="GT8" s="23"/>
      <c r="GU8" s="24"/>
      <c r="GV8" s="23"/>
      <c r="GW8" s="25"/>
      <c r="GX8" s="25"/>
      <c r="GY8" s="25"/>
      <c r="GZ8" s="24"/>
      <c r="HA8" s="24"/>
      <c r="HB8" s="23"/>
      <c r="HC8" s="24"/>
      <c r="HD8" s="23"/>
      <c r="HE8" s="25"/>
      <c r="HF8" s="25"/>
      <c r="HG8" s="25"/>
      <c r="HH8" s="24"/>
      <c r="HI8" s="24"/>
      <c r="HJ8" s="23"/>
      <c r="HK8" s="24"/>
      <c r="HL8" s="23"/>
      <c r="HM8" s="25"/>
      <c r="HN8" s="25"/>
      <c r="HO8" s="25"/>
      <c r="HP8" s="24"/>
      <c r="HQ8" s="24"/>
      <c r="HR8" s="23"/>
      <c r="HS8" s="24"/>
      <c r="HT8" s="23"/>
      <c r="HU8" s="25"/>
      <c r="HV8" s="25"/>
      <c r="HW8" s="25"/>
      <c r="HX8" s="24"/>
      <c r="HY8" s="24"/>
      <c r="HZ8" s="23"/>
      <c r="IA8" s="24"/>
      <c r="IB8" s="23"/>
      <c r="IC8" s="25"/>
      <c r="ID8" s="25"/>
      <c r="IE8" s="25"/>
      <c r="IF8" s="24"/>
      <c r="IG8" s="24"/>
      <c r="IH8" s="23"/>
      <c r="II8" s="24"/>
      <c r="IJ8" s="23"/>
      <c r="IK8" s="25"/>
      <c r="IL8" s="25"/>
      <c r="IM8" s="25"/>
      <c r="IN8" s="24"/>
      <c r="IO8" s="24"/>
      <c r="IP8" s="23"/>
      <c r="IQ8" s="24"/>
      <c r="IR8" s="23"/>
      <c r="IS8" s="25"/>
      <c r="IT8" s="25"/>
    </row>
    <row r="9" spans="1:254" ht="30" x14ac:dyDescent="0.5">
      <c r="A9" s="33">
        <f t="shared" si="0"/>
        <v>7</v>
      </c>
      <c r="B9" s="18">
        <v>19</v>
      </c>
      <c r="C9" s="193" t="str">
        <f>VLOOKUP(B9,A!$A:$C,2,0)</f>
        <v>Kačky A</v>
      </c>
      <c r="D9" s="140" t="str">
        <f>VLOOKUP(B9,A!$A:$C,3,0)</f>
        <v>4. přístav</v>
      </c>
      <c r="E9" s="34">
        <v>6</v>
      </c>
      <c r="F9" s="34">
        <v>6</v>
      </c>
      <c r="G9" s="34">
        <v>7</v>
      </c>
      <c r="H9" s="36">
        <v>10</v>
      </c>
      <c r="I9" s="36">
        <v>6</v>
      </c>
      <c r="J9" s="36">
        <v>4</v>
      </c>
      <c r="K9" s="36">
        <v>4</v>
      </c>
      <c r="L9" s="36">
        <v>8</v>
      </c>
      <c r="M9" s="37">
        <f t="shared" si="1"/>
        <v>51</v>
      </c>
      <c r="N9" s="95">
        <f t="shared" si="2"/>
        <v>2.5694444444444445E-3</v>
      </c>
      <c r="P9" s="2">
        <f t="shared" si="3"/>
        <v>222.22222222222223</v>
      </c>
      <c r="Q9" s="57">
        <f t="shared" si="4"/>
        <v>3</v>
      </c>
      <c r="R9" s="57">
        <f t="shared" si="5"/>
        <v>42.222222222222221</v>
      </c>
      <c r="S9" s="57"/>
    </row>
    <row r="10" spans="1:254" ht="30" x14ac:dyDescent="0.5">
      <c r="A10" s="33">
        <f t="shared" si="0"/>
        <v>8</v>
      </c>
      <c r="B10" s="18">
        <v>17</v>
      </c>
      <c r="C10" s="193" t="str">
        <f>VLOOKUP(B10,A!$A:$C,2,0)</f>
        <v>Vodníci</v>
      </c>
      <c r="D10" s="140" t="str">
        <f>VLOOKUP(B10,A!$A:$C,3,0)</f>
        <v>Starý psi</v>
      </c>
      <c r="E10" s="34">
        <v>9</v>
      </c>
      <c r="F10" s="34">
        <v>5</v>
      </c>
      <c r="G10" s="34">
        <v>5</v>
      </c>
      <c r="H10" s="36">
        <v>11</v>
      </c>
      <c r="I10" s="36">
        <v>2</v>
      </c>
      <c r="J10" s="36">
        <v>4</v>
      </c>
      <c r="K10" s="36">
        <v>4</v>
      </c>
      <c r="L10" s="36">
        <v>10</v>
      </c>
      <c r="M10" s="37">
        <f t="shared" si="1"/>
        <v>50</v>
      </c>
      <c r="N10" s="95">
        <f t="shared" si="2"/>
        <v>3.0787037037037037E-3</v>
      </c>
      <c r="P10" s="2">
        <f t="shared" si="3"/>
        <v>266.66666666666663</v>
      </c>
      <c r="Q10" s="57">
        <f t="shared" si="4"/>
        <v>4</v>
      </c>
      <c r="R10" s="57">
        <f t="shared" si="5"/>
        <v>26.666666666666625</v>
      </c>
      <c r="S10" s="57"/>
      <c r="T10" s="23"/>
      <c r="U10" s="25"/>
      <c r="V10" s="25"/>
      <c r="W10" s="25"/>
      <c r="X10" s="24"/>
      <c r="Y10" s="24"/>
      <c r="Z10" s="23"/>
      <c r="AA10" s="24"/>
      <c r="AB10" s="23"/>
      <c r="AC10" s="25"/>
      <c r="AD10" s="25"/>
      <c r="AE10" s="25"/>
      <c r="AF10" s="24"/>
      <c r="AG10" s="24"/>
      <c r="AH10" s="23"/>
      <c r="AI10" s="24"/>
      <c r="AJ10" s="23"/>
      <c r="AK10" s="25"/>
      <c r="AL10" s="25"/>
      <c r="AM10" s="25"/>
      <c r="AN10" s="24"/>
      <c r="AO10" s="24"/>
      <c r="AP10" s="23"/>
      <c r="AQ10" s="24"/>
      <c r="AR10" s="23"/>
      <c r="AS10" s="25"/>
      <c r="AT10" s="25"/>
      <c r="AU10" s="25"/>
      <c r="AV10" s="24"/>
      <c r="AW10" s="24"/>
      <c r="AX10" s="23"/>
      <c r="AY10" s="24"/>
      <c r="AZ10" s="23"/>
      <c r="BA10" s="25"/>
      <c r="BB10" s="25"/>
      <c r="BC10" s="25"/>
      <c r="BD10" s="24"/>
      <c r="BE10" s="24"/>
      <c r="BF10" s="23"/>
      <c r="BG10" s="24"/>
      <c r="BH10" s="23"/>
      <c r="BI10" s="25"/>
      <c r="BJ10" s="25"/>
      <c r="BK10" s="25"/>
      <c r="BL10" s="24"/>
      <c r="BM10" s="24"/>
      <c r="BN10" s="23"/>
      <c r="BO10" s="24"/>
      <c r="BP10" s="23"/>
      <c r="BQ10" s="25"/>
      <c r="BR10" s="25"/>
      <c r="BS10" s="25"/>
      <c r="BT10" s="24"/>
      <c r="BU10" s="24"/>
      <c r="BV10" s="23"/>
      <c r="BW10" s="24"/>
      <c r="BX10" s="23"/>
      <c r="BY10" s="25"/>
      <c r="BZ10" s="25"/>
      <c r="CA10" s="25"/>
      <c r="CB10" s="24"/>
      <c r="CC10" s="24"/>
      <c r="CD10" s="23"/>
      <c r="CE10" s="24"/>
      <c r="CF10" s="23"/>
      <c r="CG10" s="25"/>
      <c r="CH10" s="25"/>
      <c r="CI10" s="25"/>
      <c r="CJ10" s="24"/>
      <c r="CK10" s="24"/>
      <c r="CL10" s="23"/>
      <c r="CM10" s="24"/>
      <c r="CN10" s="23"/>
      <c r="CO10" s="25"/>
      <c r="CP10" s="25"/>
      <c r="CQ10" s="25"/>
      <c r="CR10" s="24"/>
      <c r="CS10" s="24"/>
      <c r="CT10" s="23"/>
      <c r="CU10" s="24"/>
      <c r="CV10" s="23"/>
      <c r="CW10" s="25"/>
      <c r="CX10" s="25"/>
      <c r="CY10" s="25"/>
      <c r="CZ10" s="24"/>
      <c r="DA10" s="24"/>
      <c r="DB10" s="23"/>
      <c r="DC10" s="24"/>
      <c r="DD10" s="23"/>
      <c r="DE10" s="25"/>
      <c r="DF10" s="25"/>
      <c r="DG10" s="25"/>
      <c r="DH10" s="24"/>
      <c r="DI10" s="24"/>
      <c r="DJ10" s="23"/>
      <c r="DK10" s="24"/>
      <c r="DL10" s="23"/>
      <c r="DM10" s="25"/>
      <c r="DN10" s="25"/>
      <c r="DO10" s="25"/>
      <c r="DP10" s="24"/>
      <c r="DQ10" s="24"/>
      <c r="DR10" s="23"/>
      <c r="DS10" s="24"/>
      <c r="DT10" s="23"/>
      <c r="DU10" s="25"/>
      <c r="DV10" s="25"/>
      <c r="DW10" s="25"/>
      <c r="DX10" s="24"/>
      <c r="DY10" s="24"/>
      <c r="DZ10" s="23"/>
      <c r="EA10" s="24"/>
      <c r="EB10" s="23"/>
      <c r="EC10" s="25"/>
      <c r="ED10" s="25"/>
      <c r="EE10" s="25"/>
      <c r="EF10" s="24"/>
      <c r="EG10" s="24"/>
      <c r="EH10" s="23"/>
      <c r="EI10" s="24"/>
      <c r="EJ10" s="23"/>
      <c r="EK10" s="25"/>
      <c r="EL10" s="25"/>
      <c r="EM10" s="25"/>
      <c r="EN10" s="24"/>
      <c r="EO10" s="24"/>
      <c r="EP10" s="23"/>
      <c r="EQ10" s="24"/>
      <c r="ER10" s="23"/>
      <c r="ES10" s="25"/>
      <c r="ET10" s="25"/>
      <c r="EU10" s="25"/>
      <c r="EV10" s="24"/>
      <c r="EW10" s="24"/>
      <c r="EX10" s="23"/>
      <c r="EY10" s="24"/>
      <c r="EZ10" s="23"/>
      <c r="FA10" s="25"/>
      <c r="FB10" s="25"/>
      <c r="FC10" s="25"/>
      <c r="FD10" s="24"/>
      <c r="FE10" s="24"/>
      <c r="FF10" s="23"/>
      <c r="FG10" s="24"/>
      <c r="FH10" s="23"/>
      <c r="FI10" s="25"/>
      <c r="FJ10" s="25"/>
      <c r="FK10" s="25"/>
      <c r="FL10" s="24"/>
      <c r="FM10" s="24"/>
      <c r="FN10" s="23"/>
      <c r="FO10" s="24"/>
      <c r="FP10" s="23"/>
      <c r="FQ10" s="25"/>
      <c r="FR10" s="25"/>
      <c r="FS10" s="25"/>
      <c r="FT10" s="24"/>
      <c r="FU10" s="24"/>
      <c r="FV10" s="23"/>
      <c r="FW10" s="24"/>
      <c r="FX10" s="23"/>
      <c r="FY10" s="25"/>
      <c r="FZ10" s="25"/>
      <c r="GA10" s="25"/>
      <c r="GB10" s="24"/>
      <c r="GC10" s="24"/>
      <c r="GD10" s="23"/>
      <c r="GE10" s="24"/>
      <c r="GF10" s="23"/>
      <c r="GG10" s="25"/>
      <c r="GH10" s="25"/>
      <c r="GI10" s="25"/>
      <c r="GJ10" s="24"/>
      <c r="GK10" s="24"/>
      <c r="GL10" s="23"/>
      <c r="GM10" s="24"/>
      <c r="GN10" s="23"/>
      <c r="GO10" s="25"/>
      <c r="GP10" s="25"/>
      <c r="GQ10" s="25"/>
      <c r="GR10" s="24"/>
      <c r="GS10" s="24"/>
      <c r="GT10" s="23"/>
      <c r="GU10" s="24"/>
      <c r="GV10" s="23"/>
      <c r="GW10" s="25"/>
      <c r="GX10" s="25"/>
      <c r="GY10" s="25"/>
      <c r="GZ10" s="24"/>
      <c r="HA10" s="24"/>
      <c r="HB10" s="23"/>
      <c r="HC10" s="24"/>
      <c r="HD10" s="23"/>
      <c r="HE10" s="25"/>
      <c r="HF10" s="25"/>
      <c r="HG10" s="25"/>
      <c r="HH10" s="24"/>
      <c r="HI10" s="24"/>
      <c r="HJ10" s="23"/>
      <c r="HK10" s="24"/>
      <c r="HL10" s="23"/>
      <c r="HM10" s="25"/>
      <c r="HN10" s="25"/>
      <c r="HO10" s="25"/>
      <c r="HP10" s="24"/>
      <c r="HQ10" s="24"/>
      <c r="HR10" s="23"/>
      <c r="HS10" s="24"/>
      <c r="HT10" s="23"/>
      <c r="HU10" s="25"/>
      <c r="HV10" s="25"/>
      <c r="HW10" s="25"/>
      <c r="HX10" s="24"/>
      <c r="HY10" s="24"/>
      <c r="HZ10" s="23"/>
      <c r="IA10" s="24"/>
      <c r="IB10" s="23"/>
      <c r="IC10" s="25"/>
      <c r="ID10" s="25"/>
      <c r="IE10" s="25"/>
      <c r="IF10" s="24"/>
      <c r="IG10" s="24"/>
      <c r="IH10" s="23"/>
      <c r="II10" s="24"/>
      <c r="IJ10" s="23"/>
      <c r="IK10" s="25"/>
      <c r="IL10" s="25"/>
      <c r="IM10" s="25"/>
      <c r="IN10" s="24"/>
      <c r="IO10" s="24"/>
      <c r="IP10" s="23"/>
      <c r="IQ10" s="24"/>
      <c r="IR10" s="23"/>
      <c r="IS10" s="25"/>
      <c r="IT10" s="25"/>
    </row>
    <row r="11" spans="1:254" ht="30" x14ac:dyDescent="0.5">
      <c r="A11" s="33">
        <f t="shared" si="0"/>
        <v>9</v>
      </c>
      <c r="B11" s="18">
        <v>15</v>
      </c>
      <c r="C11" s="193" t="str">
        <f>VLOOKUP(B11,A!$A:$C,2,0)</f>
        <v>Popříci</v>
      </c>
      <c r="D11" s="140" t="str">
        <f>VLOOKUP(B11,A!$A:$C,3,0)</f>
        <v>4. přístav - Bobříci</v>
      </c>
      <c r="E11" s="34">
        <v>10</v>
      </c>
      <c r="F11" s="34">
        <v>4</v>
      </c>
      <c r="G11" s="34">
        <v>4</v>
      </c>
      <c r="H11" s="36">
        <v>12</v>
      </c>
      <c r="I11" s="36">
        <v>3</v>
      </c>
      <c r="J11" s="36">
        <v>4</v>
      </c>
      <c r="K11" s="36">
        <v>5</v>
      </c>
      <c r="L11" s="36">
        <v>7</v>
      </c>
      <c r="M11" s="37">
        <f t="shared" si="1"/>
        <v>49</v>
      </c>
      <c r="N11" s="95">
        <f t="shared" si="2"/>
        <v>3.5995370370370369E-3</v>
      </c>
      <c r="P11" s="2">
        <f t="shared" si="3"/>
        <v>311.11111111111109</v>
      </c>
      <c r="Q11" s="57">
        <f t="shared" si="4"/>
        <v>5</v>
      </c>
      <c r="R11" s="57">
        <f t="shared" si="5"/>
        <v>11.111111111111107</v>
      </c>
      <c r="S11" s="57"/>
      <c r="T11" s="23"/>
      <c r="U11" s="25"/>
      <c r="V11" s="25"/>
      <c r="W11" s="25"/>
      <c r="X11" s="24"/>
      <c r="Y11" s="24"/>
      <c r="Z11" s="23"/>
      <c r="AA11" s="24"/>
      <c r="AB11" s="23"/>
      <c r="AC11" s="25"/>
      <c r="AD11" s="25"/>
      <c r="AE11" s="25"/>
      <c r="AF11" s="24"/>
      <c r="AG11" s="24"/>
      <c r="AH11" s="23"/>
      <c r="AI11" s="24"/>
      <c r="AJ11" s="23"/>
      <c r="AK11" s="25"/>
      <c r="AL11" s="25"/>
      <c r="AM11" s="25"/>
      <c r="AN11" s="24"/>
      <c r="AO11" s="24"/>
      <c r="AP11" s="23"/>
      <c r="AQ11" s="24"/>
      <c r="AR11" s="23"/>
      <c r="AS11" s="25"/>
      <c r="AT11" s="25"/>
      <c r="AU11" s="25"/>
      <c r="AV11" s="24"/>
      <c r="AW11" s="24"/>
      <c r="AX11" s="23"/>
      <c r="AY11" s="24"/>
      <c r="AZ11" s="23"/>
      <c r="BA11" s="25"/>
      <c r="BB11" s="25"/>
      <c r="BC11" s="25"/>
      <c r="BD11" s="24"/>
      <c r="BE11" s="24"/>
      <c r="BF11" s="23"/>
      <c r="BG11" s="24"/>
      <c r="BH11" s="23"/>
      <c r="BI11" s="25"/>
      <c r="BJ11" s="25"/>
      <c r="BK11" s="25"/>
      <c r="BL11" s="24"/>
      <c r="BM11" s="24"/>
      <c r="BN11" s="23"/>
      <c r="BO11" s="24"/>
      <c r="BP11" s="23"/>
      <c r="BQ11" s="25"/>
      <c r="BR11" s="25"/>
      <c r="BS11" s="25"/>
      <c r="BT11" s="24"/>
      <c r="BU11" s="24"/>
      <c r="BV11" s="23"/>
      <c r="BW11" s="24"/>
      <c r="BX11" s="23"/>
      <c r="BY11" s="25"/>
      <c r="BZ11" s="25"/>
      <c r="CA11" s="25"/>
      <c r="CB11" s="24"/>
      <c r="CC11" s="24"/>
      <c r="CD11" s="23"/>
      <c r="CE11" s="24"/>
      <c r="CF11" s="23"/>
      <c r="CG11" s="25"/>
      <c r="CH11" s="25"/>
      <c r="CI11" s="25"/>
      <c r="CJ11" s="24"/>
      <c r="CK11" s="24"/>
      <c r="CL11" s="23"/>
      <c r="CM11" s="24"/>
      <c r="CN11" s="23"/>
      <c r="CO11" s="25"/>
      <c r="CP11" s="25"/>
      <c r="CQ11" s="25"/>
      <c r="CR11" s="24"/>
      <c r="CS11" s="24"/>
      <c r="CT11" s="23"/>
      <c r="CU11" s="24"/>
      <c r="CV11" s="23"/>
      <c r="CW11" s="25"/>
      <c r="CX11" s="25"/>
      <c r="CY11" s="25"/>
      <c r="CZ11" s="24"/>
      <c r="DA11" s="24"/>
      <c r="DB11" s="23"/>
      <c r="DC11" s="24"/>
      <c r="DD11" s="23"/>
      <c r="DE11" s="25"/>
      <c r="DF11" s="25"/>
      <c r="DG11" s="25"/>
      <c r="DH11" s="24"/>
      <c r="DI11" s="24"/>
      <c r="DJ11" s="23"/>
      <c r="DK11" s="24"/>
      <c r="DL11" s="23"/>
      <c r="DM11" s="25"/>
      <c r="DN11" s="25"/>
      <c r="DO11" s="25"/>
      <c r="DP11" s="24"/>
      <c r="DQ11" s="24"/>
      <c r="DR11" s="23"/>
      <c r="DS11" s="24"/>
      <c r="DT11" s="23"/>
      <c r="DU11" s="25"/>
      <c r="DV11" s="25"/>
      <c r="DW11" s="25"/>
      <c r="DX11" s="24"/>
      <c r="DY11" s="24"/>
      <c r="DZ11" s="23"/>
      <c r="EA11" s="24"/>
      <c r="EB11" s="23"/>
      <c r="EC11" s="25"/>
      <c r="ED11" s="25"/>
      <c r="EE11" s="25"/>
      <c r="EF11" s="24"/>
      <c r="EG11" s="24"/>
      <c r="EH11" s="23"/>
      <c r="EI11" s="24"/>
      <c r="EJ11" s="23"/>
      <c r="EK11" s="25"/>
      <c r="EL11" s="25"/>
      <c r="EM11" s="25"/>
      <c r="EN11" s="24"/>
      <c r="EO11" s="24"/>
      <c r="EP11" s="23"/>
      <c r="EQ11" s="24"/>
      <c r="ER11" s="23"/>
      <c r="ES11" s="25"/>
      <c r="ET11" s="25"/>
      <c r="EU11" s="25"/>
      <c r="EV11" s="24"/>
      <c r="EW11" s="24"/>
      <c r="EX11" s="23"/>
      <c r="EY11" s="24"/>
      <c r="EZ11" s="23"/>
      <c r="FA11" s="25"/>
      <c r="FB11" s="25"/>
      <c r="FC11" s="25"/>
      <c r="FD11" s="24"/>
      <c r="FE11" s="24"/>
      <c r="FF11" s="23"/>
      <c r="FG11" s="24"/>
      <c r="FH11" s="23"/>
      <c r="FI11" s="25"/>
      <c r="FJ11" s="25"/>
      <c r="FK11" s="25"/>
      <c r="FL11" s="24"/>
      <c r="FM11" s="24"/>
      <c r="FN11" s="23"/>
      <c r="FO11" s="24"/>
      <c r="FP11" s="23"/>
      <c r="FQ11" s="25"/>
      <c r="FR11" s="25"/>
      <c r="FS11" s="25"/>
      <c r="FT11" s="24"/>
      <c r="FU11" s="24"/>
      <c r="FV11" s="23"/>
      <c r="FW11" s="24"/>
      <c r="FX11" s="23"/>
      <c r="FY11" s="25"/>
      <c r="FZ11" s="25"/>
      <c r="GA11" s="25"/>
      <c r="GB11" s="24"/>
      <c r="GC11" s="24"/>
      <c r="GD11" s="23"/>
      <c r="GE11" s="24"/>
      <c r="GF11" s="23"/>
      <c r="GG11" s="25"/>
      <c r="GH11" s="25"/>
      <c r="GI11" s="25"/>
      <c r="GJ11" s="24"/>
      <c r="GK11" s="24"/>
      <c r="GL11" s="23"/>
      <c r="GM11" s="24"/>
      <c r="GN11" s="23"/>
      <c r="GO11" s="25"/>
      <c r="GP11" s="25"/>
      <c r="GQ11" s="25"/>
      <c r="GR11" s="24"/>
      <c r="GS11" s="24"/>
      <c r="GT11" s="23"/>
      <c r="GU11" s="24"/>
      <c r="GV11" s="23"/>
      <c r="GW11" s="25"/>
      <c r="GX11" s="25"/>
      <c r="GY11" s="25"/>
      <c r="GZ11" s="24"/>
      <c r="HA11" s="24"/>
      <c r="HB11" s="23"/>
      <c r="HC11" s="24"/>
      <c r="HD11" s="23"/>
      <c r="HE11" s="25"/>
      <c r="HF11" s="25"/>
      <c r="HG11" s="25"/>
      <c r="HH11" s="24"/>
      <c r="HI11" s="24"/>
      <c r="HJ11" s="23"/>
      <c r="HK11" s="24"/>
      <c r="HL11" s="23"/>
      <c r="HM11" s="25"/>
      <c r="HN11" s="25"/>
      <c r="HO11" s="25"/>
      <c r="HP11" s="24"/>
      <c r="HQ11" s="24"/>
      <c r="HR11" s="23"/>
      <c r="HS11" s="24"/>
      <c r="HT11" s="23"/>
      <c r="HU11" s="25"/>
      <c r="HV11" s="25"/>
      <c r="HW11" s="25"/>
      <c r="HX11" s="24"/>
      <c r="HY11" s="24"/>
      <c r="HZ11" s="23"/>
      <c r="IA11" s="24"/>
      <c r="IB11" s="23"/>
      <c r="IC11" s="25"/>
      <c r="ID11" s="25"/>
      <c r="IE11" s="25"/>
      <c r="IF11" s="24"/>
      <c r="IG11" s="24"/>
      <c r="IH11" s="23"/>
      <c r="II11" s="24"/>
      <c r="IJ11" s="23"/>
      <c r="IK11" s="25"/>
      <c r="IL11" s="25"/>
      <c r="IM11" s="25"/>
      <c r="IN11" s="24"/>
      <c r="IO11" s="24"/>
      <c r="IP11" s="23"/>
      <c r="IQ11" s="24"/>
      <c r="IR11" s="23"/>
      <c r="IS11" s="25"/>
      <c r="IT11" s="25"/>
    </row>
    <row r="12" spans="1:254" ht="30" x14ac:dyDescent="0.5">
      <c r="A12" s="33">
        <f t="shared" si="0"/>
        <v>10</v>
      </c>
      <c r="B12" s="18">
        <v>14</v>
      </c>
      <c r="C12" s="193" t="str">
        <f>VLOOKUP(B12,A!$A:$C,2,0)</f>
        <v>Melounové žvýkačky jsou nej</v>
      </c>
      <c r="D12" s="140" t="str">
        <f>VLOOKUP(B12,A!$A:$C,3,0)</f>
        <v>VTO Regent</v>
      </c>
      <c r="E12" s="93">
        <v>5</v>
      </c>
      <c r="F12" s="93">
        <v>5</v>
      </c>
      <c r="G12" s="93">
        <v>5</v>
      </c>
      <c r="H12" s="36">
        <v>12</v>
      </c>
      <c r="I12" s="94">
        <v>4</v>
      </c>
      <c r="J12" s="94">
        <v>8</v>
      </c>
      <c r="K12" s="94">
        <v>2</v>
      </c>
      <c r="L12" s="94">
        <v>7</v>
      </c>
      <c r="M12" s="37">
        <f t="shared" si="1"/>
        <v>48</v>
      </c>
      <c r="N12" s="95">
        <f t="shared" si="2"/>
        <v>4.108796296296297E-3</v>
      </c>
      <c r="P12" s="2">
        <f t="shared" si="3"/>
        <v>355.55555555555554</v>
      </c>
      <c r="Q12" s="57">
        <f t="shared" si="4"/>
        <v>5</v>
      </c>
      <c r="R12" s="57">
        <f t="shared" si="5"/>
        <v>55.555555555555536</v>
      </c>
      <c r="S12" s="57"/>
    </row>
    <row r="13" spans="1:254" ht="30" x14ac:dyDescent="0.5">
      <c r="A13" s="33">
        <f t="shared" si="0"/>
        <v>11</v>
      </c>
      <c r="B13" s="18">
        <v>1</v>
      </c>
      <c r="C13" s="193" t="str">
        <f>VLOOKUP(B13,A!$A:$C,2,0)</f>
        <v>Císařova pážata</v>
      </c>
      <c r="D13" s="140" t="str">
        <f>VLOOKUP(B13,A!$A:$C,3,0)</f>
        <v>VTO Tygři</v>
      </c>
      <c r="E13" s="34">
        <v>6</v>
      </c>
      <c r="F13" s="34">
        <v>5</v>
      </c>
      <c r="G13" s="34">
        <v>7</v>
      </c>
      <c r="H13" s="36">
        <v>12</v>
      </c>
      <c r="I13" s="34">
        <v>2</v>
      </c>
      <c r="J13" s="34">
        <v>4</v>
      </c>
      <c r="K13" s="34">
        <v>5</v>
      </c>
      <c r="L13" s="34">
        <v>6</v>
      </c>
      <c r="M13" s="37">
        <f t="shared" si="1"/>
        <v>47</v>
      </c>
      <c r="N13" s="95">
        <f t="shared" si="2"/>
        <v>4.6296296296296302E-3</v>
      </c>
      <c r="P13" s="2">
        <f t="shared" si="3"/>
        <v>400</v>
      </c>
      <c r="Q13" s="57">
        <f t="shared" si="4"/>
        <v>6</v>
      </c>
      <c r="R13" s="57">
        <f t="shared" si="5"/>
        <v>40.000000000000014</v>
      </c>
      <c r="S13" s="57"/>
      <c r="T13" s="23"/>
      <c r="U13" s="25"/>
      <c r="V13" s="25"/>
      <c r="W13" s="25"/>
      <c r="X13" s="24"/>
      <c r="Y13" s="24"/>
      <c r="Z13" s="23"/>
      <c r="AA13" s="24"/>
      <c r="AB13" s="23"/>
      <c r="AC13" s="25"/>
      <c r="AD13" s="25"/>
      <c r="AE13" s="25"/>
      <c r="AF13" s="24"/>
      <c r="AG13" s="24"/>
      <c r="AH13" s="23"/>
      <c r="AI13" s="24"/>
      <c r="AJ13" s="23"/>
      <c r="AK13" s="25"/>
      <c r="AL13" s="25"/>
      <c r="AM13" s="25"/>
      <c r="AN13" s="24"/>
      <c r="AO13" s="24"/>
      <c r="AP13" s="23"/>
      <c r="AQ13" s="24"/>
      <c r="AR13" s="23"/>
      <c r="AS13" s="25"/>
      <c r="AT13" s="25"/>
      <c r="AU13" s="25"/>
      <c r="AV13" s="24"/>
      <c r="AW13" s="24"/>
      <c r="AX13" s="23"/>
      <c r="AY13" s="24"/>
      <c r="AZ13" s="23"/>
      <c r="BA13" s="25"/>
      <c r="BB13" s="25"/>
      <c r="BC13" s="25"/>
      <c r="BD13" s="24"/>
      <c r="BE13" s="24"/>
      <c r="BF13" s="23"/>
      <c r="BG13" s="24"/>
      <c r="BH13" s="23"/>
      <c r="BI13" s="25"/>
      <c r="BJ13" s="25"/>
      <c r="BK13" s="25"/>
      <c r="BL13" s="24"/>
      <c r="BM13" s="24"/>
      <c r="BN13" s="23"/>
      <c r="BO13" s="24"/>
      <c r="BP13" s="23"/>
      <c r="BQ13" s="25"/>
      <c r="BR13" s="25"/>
      <c r="BS13" s="25"/>
      <c r="BT13" s="24"/>
      <c r="BU13" s="24"/>
      <c r="BV13" s="23"/>
      <c r="BW13" s="24"/>
      <c r="BX13" s="23"/>
      <c r="BY13" s="25"/>
      <c r="BZ13" s="25"/>
      <c r="CA13" s="25"/>
      <c r="CB13" s="24"/>
      <c r="CC13" s="24"/>
      <c r="CD13" s="23"/>
      <c r="CE13" s="24"/>
      <c r="CF13" s="23"/>
      <c r="CG13" s="25"/>
      <c r="CH13" s="25"/>
      <c r="CI13" s="25"/>
      <c r="CJ13" s="24"/>
      <c r="CK13" s="24"/>
      <c r="CL13" s="23"/>
      <c r="CM13" s="24"/>
      <c r="CN13" s="23"/>
      <c r="CO13" s="25"/>
      <c r="CP13" s="25"/>
      <c r="CQ13" s="25"/>
      <c r="CR13" s="24"/>
      <c r="CS13" s="24"/>
      <c r="CT13" s="23"/>
      <c r="CU13" s="24"/>
      <c r="CV13" s="23"/>
      <c r="CW13" s="25"/>
      <c r="CX13" s="25"/>
      <c r="CY13" s="25"/>
      <c r="CZ13" s="24"/>
      <c r="DA13" s="24"/>
      <c r="DB13" s="23"/>
      <c r="DC13" s="24"/>
      <c r="DD13" s="23"/>
      <c r="DE13" s="25"/>
      <c r="DF13" s="25"/>
      <c r="DG13" s="25"/>
      <c r="DH13" s="24"/>
      <c r="DI13" s="24"/>
      <c r="DJ13" s="23"/>
      <c r="DK13" s="24"/>
      <c r="DL13" s="23"/>
      <c r="DM13" s="25"/>
      <c r="DN13" s="25"/>
      <c r="DO13" s="25"/>
      <c r="DP13" s="24"/>
      <c r="DQ13" s="24"/>
      <c r="DR13" s="23"/>
      <c r="DS13" s="24"/>
      <c r="DT13" s="23"/>
      <c r="DU13" s="25"/>
      <c r="DV13" s="25"/>
      <c r="DW13" s="25"/>
      <c r="DX13" s="24"/>
      <c r="DY13" s="24"/>
      <c r="DZ13" s="23"/>
      <c r="EA13" s="24"/>
      <c r="EB13" s="23"/>
      <c r="EC13" s="25"/>
      <c r="ED13" s="25"/>
      <c r="EE13" s="25"/>
      <c r="EF13" s="24"/>
      <c r="EG13" s="24"/>
      <c r="EH13" s="23"/>
      <c r="EI13" s="24"/>
      <c r="EJ13" s="23"/>
      <c r="EK13" s="25"/>
      <c r="EL13" s="25"/>
      <c r="EM13" s="25"/>
      <c r="EN13" s="24"/>
      <c r="EO13" s="24"/>
      <c r="EP13" s="23"/>
      <c r="EQ13" s="24"/>
      <c r="ER13" s="23"/>
      <c r="ES13" s="25"/>
      <c r="ET13" s="25"/>
      <c r="EU13" s="25"/>
      <c r="EV13" s="24"/>
      <c r="EW13" s="24"/>
      <c r="EX13" s="23"/>
      <c r="EY13" s="24"/>
      <c r="EZ13" s="23"/>
      <c r="FA13" s="25"/>
      <c r="FB13" s="25"/>
      <c r="FC13" s="25"/>
      <c r="FD13" s="24"/>
      <c r="FE13" s="24"/>
      <c r="FF13" s="23"/>
      <c r="FG13" s="24"/>
      <c r="FH13" s="23"/>
      <c r="FI13" s="25"/>
      <c r="FJ13" s="25"/>
      <c r="FK13" s="25"/>
      <c r="FL13" s="24"/>
      <c r="FM13" s="24"/>
      <c r="FN13" s="23"/>
      <c r="FO13" s="24"/>
      <c r="FP13" s="23"/>
      <c r="FQ13" s="25"/>
      <c r="FR13" s="25"/>
      <c r="FS13" s="25"/>
      <c r="FT13" s="24"/>
      <c r="FU13" s="24"/>
      <c r="FV13" s="23"/>
      <c r="FW13" s="24"/>
      <c r="FX13" s="23"/>
      <c r="FY13" s="25"/>
      <c r="FZ13" s="25"/>
      <c r="GA13" s="25"/>
      <c r="GB13" s="24"/>
      <c r="GC13" s="24"/>
      <c r="GD13" s="23"/>
      <c r="GE13" s="24"/>
      <c r="GF13" s="23"/>
      <c r="GG13" s="25"/>
      <c r="GH13" s="25"/>
      <c r="GI13" s="25"/>
      <c r="GJ13" s="24"/>
      <c r="GK13" s="24"/>
      <c r="GL13" s="23"/>
      <c r="GM13" s="24"/>
      <c r="GN13" s="23"/>
      <c r="GO13" s="25"/>
      <c r="GP13" s="25"/>
      <c r="GQ13" s="25"/>
      <c r="GR13" s="24"/>
      <c r="GS13" s="24"/>
      <c r="GT13" s="23"/>
      <c r="GU13" s="24"/>
      <c r="GV13" s="23"/>
      <c r="GW13" s="25"/>
      <c r="GX13" s="25"/>
      <c r="GY13" s="25"/>
      <c r="GZ13" s="24"/>
      <c r="HA13" s="24"/>
      <c r="HB13" s="23"/>
      <c r="HC13" s="24"/>
      <c r="HD13" s="23"/>
      <c r="HE13" s="25"/>
      <c r="HF13" s="25"/>
      <c r="HG13" s="25"/>
      <c r="HH13" s="24"/>
      <c r="HI13" s="24"/>
      <c r="HJ13" s="23"/>
      <c r="HK13" s="24"/>
      <c r="HL13" s="23"/>
      <c r="HM13" s="25"/>
      <c r="HN13" s="25"/>
      <c r="HO13" s="25"/>
      <c r="HP13" s="24"/>
      <c r="HQ13" s="24"/>
      <c r="HR13" s="23"/>
      <c r="HS13" s="24"/>
      <c r="HT13" s="23"/>
      <c r="HU13" s="25"/>
      <c r="HV13" s="25"/>
      <c r="HW13" s="25"/>
      <c r="HX13" s="24"/>
      <c r="HY13" s="24"/>
      <c r="HZ13" s="23"/>
      <c r="IA13" s="24"/>
      <c r="IB13" s="23"/>
      <c r="IC13" s="25"/>
      <c r="ID13" s="25"/>
      <c r="IE13" s="25"/>
      <c r="IF13" s="24"/>
      <c r="IG13" s="24"/>
      <c r="IH13" s="23"/>
      <c r="II13" s="24"/>
      <c r="IJ13" s="23"/>
      <c r="IK13" s="25"/>
      <c r="IL13" s="25"/>
      <c r="IM13" s="25"/>
      <c r="IN13" s="24"/>
      <c r="IO13" s="24"/>
      <c r="IP13" s="23"/>
      <c r="IQ13" s="24"/>
      <c r="IR13" s="23"/>
      <c r="IS13" s="25"/>
      <c r="IT13" s="25"/>
    </row>
    <row r="14" spans="1:254" ht="30" x14ac:dyDescent="0.5">
      <c r="A14" s="33">
        <f t="shared" si="0"/>
        <v>11</v>
      </c>
      <c r="B14" s="18">
        <v>7</v>
      </c>
      <c r="C14" s="193" t="str">
        <f>VLOOKUP(B14,A!$A:$C,2,0)</f>
        <v>Beaver</v>
      </c>
      <c r="D14" s="140" t="str">
        <f>VLOOKUP(B14,A!$A:$C,3,0)</f>
        <v>4. přístav - Bobříci</v>
      </c>
      <c r="E14" s="34">
        <v>8</v>
      </c>
      <c r="F14" s="34">
        <v>5</v>
      </c>
      <c r="G14" s="34">
        <v>6</v>
      </c>
      <c r="H14" s="36">
        <v>12</v>
      </c>
      <c r="I14" s="34">
        <v>2</v>
      </c>
      <c r="J14" s="34">
        <v>6</v>
      </c>
      <c r="K14" s="34">
        <v>2</v>
      </c>
      <c r="L14" s="34">
        <v>6</v>
      </c>
      <c r="M14" s="37">
        <f t="shared" si="1"/>
        <v>47</v>
      </c>
      <c r="N14" s="95">
        <f t="shared" si="2"/>
        <v>4.6296296296296302E-3</v>
      </c>
      <c r="P14" s="2">
        <f t="shared" si="3"/>
        <v>400</v>
      </c>
      <c r="Q14" s="57">
        <f t="shared" si="4"/>
        <v>6</v>
      </c>
      <c r="R14" s="57">
        <f t="shared" si="5"/>
        <v>40.000000000000014</v>
      </c>
      <c r="S14" s="57"/>
    </row>
    <row r="15" spans="1:254" ht="30" x14ac:dyDescent="0.5">
      <c r="A15" s="33">
        <f t="shared" si="0"/>
        <v>13</v>
      </c>
      <c r="B15" s="18">
        <v>5</v>
      </c>
      <c r="C15" s="193" t="str">
        <f>VLOOKUP(B15,A!$A:$C,2,0)</f>
        <v>Plameňáci</v>
      </c>
      <c r="D15" s="140" t="str">
        <f>VLOOKUP(B15,A!$A:$C,3,0)</f>
        <v>4. přístav - Želvy/Rackové</v>
      </c>
      <c r="E15" s="34">
        <v>8</v>
      </c>
      <c r="F15" s="34">
        <v>6</v>
      </c>
      <c r="G15" s="34">
        <v>6</v>
      </c>
      <c r="H15" s="36">
        <v>8</v>
      </c>
      <c r="I15" s="34">
        <v>3</v>
      </c>
      <c r="J15" s="34">
        <v>6</v>
      </c>
      <c r="K15" s="34">
        <v>3</v>
      </c>
      <c r="L15" s="34">
        <v>6</v>
      </c>
      <c r="M15" s="37">
        <f t="shared" si="1"/>
        <v>46</v>
      </c>
      <c r="N15" s="95">
        <f t="shared" si="2"/>
        <v>5.138888888888889E-3</v>
      </c>
      <c r="P15" s="2">
        <f t="shared" si="3"/>
        <v>444.44444444444446</v>
      </c>
      <c r="Q15" s="57">
        <f t="shared" si="4"/>
        <v>7</v>
      </c>
      <c r="R15" s="57">
        <f t="shared" si="5"/>
        <v>24.444444444444446</v>
      </c>
      <c r="S15" s="57"/>
      <c r="T15" s="23"/>
      <c r="U15" s="25"/>
      <c r="V15" s="25"/>
      <c r="W15" s="25"/>
      <c r="X15" s="24"/>
      <c r="Y15" s="24"/>
      <c r="Z15" s="23"/>
      <c r="AA15" s="24"/>
      <c r="AB15" s="23"/>
      <c r="AC15" s="25"/>
      <c r="AD15" s="25"/>
      <c r="AE15" s="25"/>
      <c r="AF15" s="24"/>
      <c r="AG15" s="24"/>
      <c r="AH15" s="23"/>
      <c r="AI15" s="24"/>
      <c r="AJ15" s="23"/>
      <c r="AK15" s="25"/>
      <c r="AL15" s="25"/>
      <c r="AM15" s="25"/>
      <c r="AN15" s="24"/>
      <c r="AO15" s="24"/>
      <c r="AP15" s="23"/>
      <c r="AQ15" s="24"/>
      <c r="AR15" s="23"/>
      <c r="AS15" s="25"/>
      <c r="AT15" s="25"/>
      <c r="AU15" s="25"/>
      <c r="AV15" s="24"/>
      <c r="AW15" s="24"/>
      <c r="AX15" s="23"/>
      <c r="AY15" s="24"/>
      <c r="AZ15" s="23"/>
      <c r="BA15" s="25"/>
      <c r="BB15" s="25"/>
      <c r="BC15" s="25"/>
      <c r="BD15" s="24"/>
      <c r="BE15" s="24"/>
      <c r="BF15" s="23"/>
      <c r="BG15" s="24"/>
      <c r="BH15" s="23"/>
      <c r="BI15" s="25"/>
      <c r="BJ15" s="25"/>
      <c r="BK15" s="25"/>
      <c r="BL15" s="24"/>
      <c r="BM15" s="24"/>
      <c r="BN15" s="23"/>
      <c r="BO15" s="24"/>
      <c r="BP15" s="23"/>
      <c r="BQ15" s="25"/>
      <c r="BR15" s="25"/>
      <c r="BS15" s="25"/>
      <c r="BT15" s="24"/>
      <c r="BU15" s="24"/>
      <c r="BV15" s="23"/>
      <c r="BW15" s="24"/>
      <c r="BX15" s="23"/>
      <c r="BY15" s="25"/>
      <c r="BZ15" s="25"/>
      <c r="CA15" s="25"/>
      <c r="CB15" s="24"/>
      <c r="CC15" s="24"/>
      <c r="CD15" s="23"/>
      <c r="CE15" s="24"/>
      <c r="CF15" s="23"/>
      <c r="CG15" s="25"/>
      <c r="CH15" s="25"/>
      <c r="CI15" s="25"/>
      <c r="CJ15" s="24"/>
      <c r="CK15" s="24"/>
      <c r="CL15" s="23"/>
      <c r="CM15" s="24"/>
      <c r="CN15" s="23"/>
      <c r="CO15" s="25"/>
      <c r="CP15" s="25"/>
      <c r="CQ15" s="25"/>
      <c r="CR15" s="24"/>
      <c r="CS15" s="24"/>
      <c r="CT15" s="23"/>
      <c r="CU15" s="24"/>
      <c r="CV15" s="23"/>
      <c r="CW15" s="25"/>
      <c r="CX15" s="25"/>
      <c r="CY15" s="25"/>
      <c r="CZ15" s="24"/>
      <c r="DA15" s="24"/>
      <c r="DB15" s="23"/>
      <c r="DC15" s="24"/>
      <c r="DD15" s="23"/>
      <c r="DE15" s="25"/>
      <c r="DF15" s="25"/>
      <c r="DG15" s="25"/>
      <c r="DH15" s="24"/>
      <c r="DI15" s="24"/>
      <c r="DJ15" s="23"/>
      <c r="DK15" s="24"/>
      <c r="DL15" s="23"/>
      <c r="DM15" s="25"/>
      <c r="DN15" s="25"/>
      <c r="DO15" s="25"/>
      <c r="DP15" s="24"/>
      <c r="DQ15" s="24"/>
      <c r="DR15" s="23"/>
      <c r="DS15" s="24"/>
      <c r="DT15" s="23"/>
      <c r="DU15" s="25"/>
      <c r="DV15" s="25"/>
      <c r="DW15" s="25"/>
      <c r="DX15" s="24"/>
      <c r="DY15" s="24"/>
      <c r="DZ15" s="23"/>
      <c r="EA15" s="24"/>
      <c r="EB15" s="23"/>
      <c r="EC15" s="25"/>
      <c r="ED15" s="25"/>
      <c r="EE15" s="25"/>
      <c r="EF15" s="24"/>
      <c r="EG15" s="24"/>
      <c r="EH15" s="23"/>
      <c r="EI15" s="24"/>
      <c r="EJ15" s="23"/>
      <c r="EK15" s="25"/>
      <c r="EL15" s="25"/>
      <c r="EM15" s="25"/>
      <c r="EN15" s="24"/>
      <c r="EO15" s="24"/>
      <c r="EP15" s="23"/>
      <c r="EQ15" s="24"/>
      <c r="ER15" s="23"/>
      <c r="ES15" s="25"/>
      <c r="ET15" s="25"/>
      <c r="EU15" s="25"/>
      <c r="EV15" s="24"/>
      <c r="EW15" s="24"/>
      <c r="EX15" s="23"/>
      <c r="EY15" s="24"/>
      <c r="EZ15" s="23"/>
      <c r="FA15" s="25"/>
      <c r="FB15" s="25"/>
      <c r="FC15" s="25"/>
      <c r="FD15" s="24"/>
      <c r="FE15" s="24"/>
      <c r="FF15" s="23"/>
      <c r="FG15" s="24"/>
      <c r="FH15" s="23"/>
      <c r="FI15" s="25"/>
      <c r="FJ15" s="25"/>
      <c r="FK15" s="25"/>
      <c r="FL15" s="24"/>
      <c r="FM15" s="24"/>
      <c r="FN15" s="23"/>
      <c r="FO15" s="24"/>
      <c r="FP15" s="23"/>
      <c r="FQ15" s="25"/>
      <c r="FR15" s="25"/>
      <c r="FS15" s="25"/>
      <c r="FT15" s="24"/>
      <c r="FU15" s="24"/>
      <c r="FV15" s="23"/>
      <c r="FW15" s="24"/>
      <c r="FX15" s="23"/>
      <c r="FY15" s="25"/>
      <c r="FZ15" s="25"/>
      <c r="GA15" s="25"/>
      <c r="GB15" s="24"/>
      <c r="GC15" s="24"/>
      <c r="GD15" s="23"/>
      <c r="GE15" s="24"/>
      <c r="GF15" s="23"/>
      <c r="GG15" s="25"/>
      <c r="GH15" s="25"/>
      <c r="GI15" s="25"/>
      <c r="GJ15" s="24"/>
      <c r="GK15" s="24"/>
      <c r="GL15" s="23"/>
      <c r="GM15" s="24"/>
      <c r="GN15" s="23"/>
      <c r="GO15" s="25"/>
      <c r="GP15" s="25"/>
      <c r="GQ15" s="25"/>
      <c r="GR15" s="24"/>
      <c r="GS15" s="24"/>
      <c r="GT15" s="23"/>
      <c r="GU15" s="24"/>
      <c r="GV15" s="23"/>
      <c r="GW15" s="25"/>
      <c r="GX15" s="25"/>
      <c r="GY15" s="25"/>
      <c r="GZ15" s="24"/>
      <c r="HA15" s="24"/>
      <c r="HB15" s="23"/>
      <c r="HC15" s="24"/>
      <c r="HD15" s="23"/>
      <c r="HE15" s="25"/>
      <c r="HF15" s="25"/>
      <c r="HG15" s="25"/>
      <c r="HH15" s="24"/>
      <c r="HI15" s="24"/>
      <c r="HJ15" s="23"/>
      <c r="HK15" s="24"/>
      <c r="HL15" s="23"/>
      <c r="HM15" s="25"/>
      <c r="HN15" s="25"/>
      <c r="HO15" s="25"/>
      <c r="HP15" s="24"/>
      <c r="HQ15" s="24"/>
      <c r="HR15" s="23"/>
      <c r="HS15" s="24"/>
      <c r="HT15" s="23"/>
      <c r="HU15" s="25"/>
      <c r="HV15" s="25"/>
      <c r="HW15" s="25"/>
      <c r="HX15" s="24"/>
      <c r="HY15" s="24"/>
      <c r="HZ15" s="23"/>
      <c r="IA15" s="24"/>
      <c r="IB15" s="23"/>
      <c r="IC15" s="25"/>
      <c r="ID15" s="25"/>
      <c r="IE15" s="25"/>
      <c r="IF15" s="24"/>
      <c r="IG15" s="24"/>
      <c r="IH15" s="23"/>
      <c r="II15" s="24"/>
      <c r="IJ15" s="23"/>
      <c r="IK15" s="25"/>
      <c r="IL15" s="25"/>
      <c r="IM15" s="25"/>
      <c r="IN15" s="24"/>
      <c r="IO15" s="24"/>
      <c r="IP15" s="23"/>
      <c r="IQ15" s="24"/>
      <c r="IR15" s="23"/>
      <c r="IS15" s="25"/>
      <c r="IT15" s="25"/>
    </row>
    <row r="16" spans="1:254" ht="30" x14ac:dyDescent="0.5">
      <c r="A16" s="33">
        <f t="shared" si="0"/>
        <v>14</v>
      </c>
      <c r="B16" s="18">
        <v>9</v>
      </c>
      <c r="C16" s="193" t="str">
        <f>VLOOKUP(B16,A!$A:$C,2,0)</f>
        <v>Kobry</v>
      </c>
      <c r="D16" s="140" t="str">
        <f>VLOOKUP(B16,A!$A:$C,3,0)</f>
        <v>DDM Praha 2</v>
      </c>
      <c r="E16" s="34">
        <v>2</v>
      </c>
      <c r="F16" s="34">
        <v>4</v>
      </c>
      <c r="G16" s="34">
        <v>6</v>
      </c>
      <c r="H16" s="36">
        <v>10</v>
      </c>
      <c r="I16" s="34">
        <v>4</v>
      </c>
      <c r="J16" s="34">
        <v>4</v>
      </c>
      <c r="K16" s="34">
        <v>4</v>
      </c>
      <c r="L16" s="34">
        <v>9</v>
      </c>
      <c r="M16" s="37">
        <f t="shared" si="1"/>
        <v>43</v>
      </c>
      <c r="N16" s="95">
        <f t="shared" si="2"/>
        <v>6.6782407407407415E-3</v>
      </c>
      <c r="P16" s="2">
        <f t="shared" si="3"/>
        <v>577.77777777777771</v>
      </c>
      <c r="Q16" s="57">
        <f t="shared" si="4"/>
        <v>9</v>
      </c>
      <c r="R16" s="57">
        <f t="shared" si="5"/>
        <v>37.777777777777679</v>
      </c>
      <c r="S16" s="57"/>
      <c r="T16" s="23"/>
      <c r="U16" s="25"/>
      <c r="V16" s="25"/>
      <c r="W16" s="25"/>
      <c r="X16" s="24"/>
      <c r="Y16" s="24"/>
      <c r="Z16" s="23"/>
      <c r="AA16" s="24"/>
      <c r="AB16" s="23"/>
      <c r="AC16" s="25"/>
      <c r="AD16" s="25"/>
      <c r="AE16" s="25"/>
      <c r="AF16" s="24"/>
      <c r="AG16" s="24"/>
      <c r="AH16" s="23"/>
      <c r="AI16" s="24"/>
      <c r="AJ16" s="23"/>
      <c r="AK16" s="25"/>
      <c r="AL16" s="25"/>
      <c r="AM16" s="25"/>
      <c r="AN16" s="24"/>
      <c r="AO16" s="24"/>
      <c r="AP16" s="23"/>
      <c r="AQ16" s="24"/>
      <c r="AR16" s="23"/>
      <c r="AS16" s="25"/>
      <c r="AT16" s="25"/>
      <c r="AU16" s="25"/>
      <c r="AV16" s="24"/>
      <c r="AW16" s="24"/>
      <c r="AX16" s="23"/>
      <c r="AY16" s="24"/>
      <c r="AZ16" s="23"/>
      <c r="BA16" s="25"/>
      <c r="BB16" s="25"/>
      <c r="BC16" s="25"/>
      <c r="BD16" s="24"/>
      <c r="BE16" s="24"/>
      <c r="BF16" s="23"/>
      <c r="BG16" s="24"/>
      <c r="BH16" s="23"/>
      <c r="BI16" s="25"/>
      <c r="BJ16" s="25"/>
      <c r="BK16" s="25"/>
      <c r="BL16" s="24"/>
      <c r="BM16" s="24"/>
      <c r="BN16" s="23"/>
      <c r="BO16" s="24"/>
      <c r="BP16" s="23"/>
      <c r="BQ16" s="25"/>
      <c r="BR16" s="25"/>
      <c r="BS16" s="25"/>
      <c r="BT16" s="24"/>
      <c r="BU16" s="24"/>
      <c r="BV16" s="23"/>
      <c r="BW16" s="24"/>
      <c r="BX16" s="23"/>
      <c r="BY16" s="25"/>
      <c r="BZ16" s="25"/>
      <c r="CA16" s="25"/>
      <c r="CB16" s="24"/>
      <c r="CC16" s="24"/>
      <c r="CD16" s="23"/>
      <c r="CE16" s="24"/>
      <c r="CF16" s="23"/>
      <c r="CG16" s="25"/>
      <c r="CH16" s="25"/>
      <c r="CI16" s="25"/>
      <c r="CJ16" s="24"/>
      <c r="CK16" s="24"/>
      <c r="CL16" s="23"/>
      <c r="CM16" s="24"/>
      <c r="CN16" s="23"/>
      <c r="CO16" s="25"/>
      <c r="CP16" s="25"/>
      <c r="CQ16" s="25"/>
      <c r="CR16" s="24"/>
      <c r="CS16" s="24"/>
      <c r="CT16" s="23"/>
      <c r="CU16" s="24"/>
      <c r="CV16" s="23"/>
      <c r="CW16" s="25"/>
      <c r="CX16" s="25"/>
      <c r="CY16" s="25"/>
      <c r="CZ16" s="24"/>
      <c r="DA16" s="24"/>
      <c r="DB16" s="23"/>
      <c r="DC16" s="24"/>
      <c r="DD16" s="23"/>
      <c r="DE16" s="25"/>
      <c r="DF16" s="25"/>
      <c r="DG16" s="25"/>
      <c r="DH16" s="24"/>
      <c r="DI16" s="24"/>
      <c r="DJ16" s="23"/>
      <c r="DK16" s="24"/>
      <c r="DL16" s="23"/>
      <c r="DM16" s="25"/>
      <c r="DN16" s="25"/>
      <c r="DO16" s="25"/>
      <c r="DP16" s="24"/>
      <c r="DQ16" s="24"/>
      <c r="DR16" s="23"/>
      <c r="DS16" s="24"/>
      <c r="DT16" s="23"/>
      <c r="DU16" s="25"/>
      <c r="DV16" s="25"/>
      <c r="DW16" s="25"/>
      <c r="DX16" s="24"/>
      <c r="DY16" s="24"/>
      <c r="DZ16" s="23"/>
      <c r="EA16" s="24"/>
      <c r="EB16" s="23"/>
      <c r="EC16" s="25"/>
      <c r="ED16" s="25"/>
      <c r="EE16" s="25"/>
      <c r="EF16" s="24"/>
      <c r="EG16" s="24"/>
      <c r="EH16" s="23"/>
      <c r="EI16" s="24"/>
      <c r="EJ16" s="23"/>
      <c r="EK16" s="25"/>
      <c r="EL16" s="25"/>
      <c r="EM16" s="25"/>
      <c r="EN16" s="24"/>
      <c r="EO16" s="24"/>
      <c r="EP16" s="23"/>
      <c r="EQ16" s="24"/>
      <c r="ER16" s="23"/>
      <c r="ES16" s="25"/>
      <c r="ET16" s="25"/>
      <c r="EU16" s="25"/>
      <c r="EV16" s="24"/>
      <c r="EW16" s="24"/>
      <c r="EX16" s="23"/>
      <c r="EY16" s="24"/>
      <c r="EZ16" s="23"/>
      <c r="FA16" s="25"/>
      <c r="FB16" s="25"/>
      <c r="FC16" s="25"/>
      <c r="FD16" s="24"/>
      <c r="FE16" s="24"/>
      <c r="FF16" s="23"/>
      <c r="FG16" s="24"/>
      <c r="FH16" s="23"/>
      <c r="FI16" s="25"/>
      <c r="FJ16" s="25"/>
      <c r="FK16" s="25"/>
      <c r="FL16" s="24"/>
      <c r="FM16" s="24"/>
      <c r="FN16" s="23"/>
      <c r="FO16" s="24"/>
      <c r="FP16" s="23"/>
      <c r="FQ16" s="25"/>
      <c r="FR16" s="25"/>
      <c r="FS16" s="25"/>
      <c r="FT16" s="24"/>
      <c r="FU16" s="24"/>
      <c r="FV16" s="23"/>
      <c r="FW16" s="24"/>
      <c r="FX16" s="23"/>
      <c r="FY16" s="25"/>
      <c r="FZ16" s="25"/>
      <c r="GA16" s="25"/>
      <c r="GB16" s="24"/>
      <c r="GC16" s="24"/>
      <c r="GD16" s="23"/>
      <c r="GE16" s="24"/>
      <c r="GF16" s="23"/>
      <c r="GG16" s="25"/>
      <c r="GH16" s="25"/>
      <c r="GI16" s="25"/>
      <c r="GJ16" s="24"/>
      <c r="GK16" s="24"/>
      <c r="GL16" s="23"/>
      <c r="GM16" s="24"/>
      <c r="GN16" s="23"/>
      <c r="GO16" s="25"/>
      <c r="GP16" s="25"/>
      <c r="GQ16" s="25"/>
      <c r="GR16" s="24"/>
      <c r="GS16" s="24"/>
      <c r="GT16" s="23"/>
      <c r="GU16" s="24"/>
      <c r="GV16" s="23"/>
      <c r="GW16" s="25"/>
      <c r="GX16" s="25"/>
      <c r="GY16" s="25"/>
      <c r="GZ16" s="24"/>
      <c r="HA16" s="24"/>
      <c r="HB16" s="23"/>
      <c r="HC16" s="24"/>
      <c r="HD16" s="23"/>
      <c r="HE16" s="25"/>
      <c r="HF16" s="25"/>
      <c r="HG16" s="25"/>
      <c r="HH16" s="24"/>
      <c r="HI16" s="24"/>
      <c r="HJ16" s="23"/>
      <c r="HK16" s="24"/>
      <c r="HL16" s="23"/>
      <c r="HM16" s="25"/>
      <c r="HN16" s="25"/>
      <c r="HO16" s="25"/>
      <c r="HP16" s="24"/>
      <c r="HQ16" s="24"/>
      <c r="HR16" s="23"/>
      <c r="HS16" s="24"/>
      <c r="HT16" s="23"/>
      <c r="HU16" s="25"/>
      <c r="HV16" s="25"/>
      <c r="HW16" s="25"/>
      <c r="HX16" s="24"/>
      <c r="HY16" s="24"/>
      <c r="HZ16" s="23"/>
      <c r="IA16" s="24"/>
      <c r="IB16" s="23"/>
      <c r="IC16" s="25"/>
      <c r="ID16" s="25"/>
      <c r="IE16" s="25"/>
      <c r="IF16" s="24"/>
      <c r="IG16" s="24"/>
      <c r="IH16" s="23"/>
      <c r="II16" s="24"/>
      <c r="IJ16" s="23"/>
      <c r="IK16" s="25"/>
      <c r="IL16" s="25"/>
      <c r="IM16" s="25"/>
      <c r="IN16" s="24"/>
      <c r="IO16" s="24"/>
      <c r="IP16" s="23"/>
      <c r="IQ16" s="24"/>
      <c r="IR16" s="23"/>
      <c r="IS16" s="25"/>
      <c r="IT16" s="25"/>
    </row>
    <row r="17" spans="1:254" ht="30" x14ac:dyDescent="0.5">
      <c r="A17" s="33">
        <f t="shared" si="0"/>
        <v>15</v>
      </c>
      <c r="B17" s="18">
        <v>6</v>
      </c>
      <c r="C17" s="193" t="str">
        <f>VLOOKUP(B17,A!$A:$C,2,0)</f>
        <v>Rychlý pomalochodi</v>
      </c>
      <c r="D17" s="140" t="str">
        <f>VLOOKUP(B17,A!$A:$C,3,0)</f>
        <v>Mokro</v>
      </c>
      <c r="E17" s="34">
        <v>8</v>
      </c>
      <c r="F17" s="34">
        <v>4</v>
      </c>
      <c r="G17" s="34">
        <v>5</v>
      </c>
      <c r="H17" s="36">
        <v>7</v>
      </c>
      <c r="I17" s="34">
        <v>3</v>
      </c>
      <c r="J17" s="34">
        <v>4</v>
      </c>
      <c r="K17" s="34">
        <v>1</v>
      </c>
      <c r="L17" s="34">
        <v>9</v>
      </c>
      <c r="M17" s="37">
        <f t="shared" si="1"/>
        <v>41</v>
      </c>
      <c r="N17" s="95">
        <f t="shared" si="2"/>
        <v>7.7083333333333335E-3</v>
      </c>
      <c r="P17" s="2">
        <f t="shared" si="3"/>
        <v>666.66666666666663</v>
      </c>
      <c r="Q17" s="57">
        <f t="shared" si="4"/>
        <v>11</v>
      </c>
      <c r="R17" s="57">
        <f t="shared" si="5"/>
        <v>6.666666666666643</v>
      </c>
      <c r="S17" s="57"/>
    </row>
    <row r="18" spans="1:254" ht="30" x14ac:dyDescent="0.5">
      <c r="A18" s="33">
        <f t="shared" si="0"/>
        <v>15</v>
      </c>
      <c r="B18" s="18">
        <v>16</v>
      </c>
      <c r="C18" s="193" t="str">
        <f>VLOOKUP(B18,A!$A:$C,2,0)</f>
        <v>Racek A</v>
      </c>
      <c r="D18" s="140" t="str">
        <f>VLOOKUP(B18,A!$A:$C,3,0)</f>
        <v>4.přístav - Rackové</v>
      </c>
      <c r="E18" s="34">
        <v>8</v>
      </c>
      <c r="F18" s="34">
        <v>1</v>
      </c>
      <c r="G18" s="34">
        <v>5</v>
      </c>
      <c r="H18" s="36">
        <v>8</v>
      </c>
      <c r="I18" s="34">
        <v>4</v>
      </c>
      <c r="J18" s="34">
        <v>4</v>
      </c>
      <c r="K18" s="34">
        <v>5</v>
      </c>
      <c r="L18" s="34">
        <v>6</v>
      </c>
      <c r="M18" s="37">
        <f t="shared" si="1"/>
        <v>41</v>
      </c>
      <c r="N18" s="95">
        <f t="shared" si="2"/>
        <v>7.7083333333333335E-3</v>
      </c>
      <c r="P18" s="2">
        <f t="shared" si="3"/>
        <v>666.66666666666663</v>
      </c>
      <c r="Q18" s="57">
        <f t="shared" si="4"/>
        <v>11</v>
      </c>
      <c r="R18" s="57">
        <f t="shared" si="5"/>
        <v>6.666666666666643</v>
      </c>
      <c r="S18" s="57"/>
      <c r="T18" s="23"/>
      <c r="U18" s="25"/>
      <c r="V18" s="25"/>
      <c r="W18" s="25"/>
      <c r="X18" s="24"/>
      <c r="Y18" s="24"/>
      <c r="Z18" s="23"/>
      <c r="AA18" s="24"/>
      <c r="AB18" s="23"/>
      <c r="AC18" s="25"/>
      <c r="AD18" s="25"/>
      <c r="AE18" s="25"/>
      <c r="AF18" s="24"/>
      <c r="AG18" s="24"/>
      <c r="AH18" s="23"/>
      <c r="AI18" s="24"/>
      <c r="AJ18" s="23"/>
      <c r="AK18" s="25"/>
      <c r="AL18" s="25"/>
      <c r="AM18" s="25"/>
      <c r="AN18" s="24"/>
      <c r="AO18" s="24"/>
      <c r="AP18" s="23"/>
      <c r="AQ18" s="24"/>
      <c r="AR18" s="23"/>
      <c r="AS18" s="25"/>
      <c r="AT18" s="25"/>
      <c r="AU18" s="25"/>
      <c r="AV18" s="24"/>
      <c r="AW18" s="24"/>
      <c r="AX18" s="23"/>
      <c r="AY18" s="24"/>
      <c r="AZ18" s="23"/>
      <c r="BA18" s="25"/>
      <c r="BB18" s="25"/>
      <c r="BC18" s="25"/>
      <c r="BD18" s="24"/>
      <c r="BE18" s="24"/>
      <c r="BF18" s="23"/>
      <c r="BG18" s="24"/>
      <c r="BH18" s="23"/>
      <c r="BI18" s="25"/>
      <c r="BJ18" s="25"/>
      <c r="BK18" s="25"/>
      <c r="BL18" s="24"/>
      <c r="BM18" s="24"/>
      <c r="BN18" s="23"/>
      <c r="BO18" s="24"/>
      <c r="BP18" s="23"/>
      <c r="BQ18" s="25"/>
      <c r="BR18" s="25"/>
      <c r="BS18" s="25"/>
      <c r="BT18" s="24"/>
      <c r="BU18" s="24"/>
      <c r="BV18" s="23"/>
      <c r="BW18" s="24"/>
      <c r="BX18" s="23"/>
      <c r="BY18" s="25"/>
      <c r="BZ18" s="25"/>
      <c r="CA18" s="25"/>
      <c r="CB18" s="24"/>
      <c r="CC18" s="24"/>
      <c r="CD18" s="23"/>
      <c r="CE18" s="24"/>
      <c r="CF18" s="23"/>
      <c r="CG18" s="25"/>
      <c r="CH18" s="25"/>
      <c r="CI18" s="25"/>
      <c r="CJ18" s="24"/>
      <c r="CK18" s="24"/>
      <c r="CL18" s="23"/>
      <c r="CM18" s="24"/>
      <c r="CN18" s="23"/>
      <c r="CO18" s="25"/>
      <c r="CP18" s="25"/>
      <c r="CQ18" s="25"/>
      <c r="CR18" s="24"/>
      <c r="CS18" s="24"/>
      <c r="CT18" s="23"/>
      <c r="CU18" s="24"/>
      <c r="CV18" s="23"/>
      <c r="CW18" s="25"/>
      <c r="CX18" s="25"/>
      <c r="CY18" s="25"/>
      <c r="CZ18" s="24"/>
      <c r="DA18" s="24"/>
      <c r="DB18" s="23"/>
      <c r="DC18" s="24"/>
      <c r="DD18" s="23"/>
      <c r="DE18" s="25"/>
      <c r="DF18" s="25"/>
      <c r="DG18" s="25"/>
      <c r="DH18" s="24"/>
      <c r="DI18" s="24"/>
      <c r="DJ18" s="23"/>
      <c r="DK18" s="24"/>
      <c r="DL18" s="23"/>
      <c r="DM18" s="25"/>
      <c r="DN18" s="25"/>
      <c r="DO18" s="25"/>
      <c r="DP18" s="24"/>
      <c r="DQ18" s="24"/>
      <c r="DR18" s="23"/>
      <c r="DS18" s="24"/>
      <c r="DT18" s="23"/>
      <c r="DU18" s="25"/>
      <c r="DV18" s="25"/>
      <c r="DW18" s="25"/>
      <c r="DX18" s="24"/>
      <c r="DY18" s="24"/>
      <c r="DZ18" s="23"/>
      <c r="EA18" s="24"/>
      <c r="EB18" s="23"/>
      <c r="EC18" s="25"/>
      <c r="ED18" s="25"/>
      <c r="EE18" s="25"/>
      <c r="EF18" s="24"/>
      <c r="EG18" s="24"/>
      <c r="EH18" s="23"/>
      <c r="EI18" s="24"/>
      <c r="EJ18" s="23"/>
      <c r="EK18" s="25"/>
      <c r="EL18" s="25"/>
      <c r="EM18" s="25"/>
      <c r="EN18" s="24"/>
      <c r="EO18" s="24"/>
      <c r="EP18" s="23"/>
      <c r="EQ18" s="24"/>
      <c r="ER18" s="23"/>
      <c r="ES18" s="25"/>
      <c r="ET18" s="25"/>
      <c r="EU18" s="25"/>
      <c r="EV18" s="24"/>
      <c r="EW18" s="24"/>
      <c r="EX18" s="23"/>
      <c r="EY18" s="24"/>
      <c r="EZ18" s="23"/>
      <c r="FA18" s="25"/>
      <c r="FB18" s="25"/>
      <c r="FC18" s="25"/>
      <c r="FD18" s="24"/>
      <c r="FE18" s="24"/>
      <c r="FF18" s="23"/>
      <c r="FG18" s="24"/>
      <c r="FH18" s="23"/>
      <c r="FI18" s="25"/>
      <c r="FJ18" s="25"/>
      <c r="FK18" s="25"/>
      <c r="FL18" s="24"/>
      <c r="FM18" s="24"/>
      <c r="FN18" s="23"/>
      <c r="FO18" s="24"/>
      <c r="FP18" s="23"/>
      <c r="FQ18" s="25"/>
      <c r="FR18" s="25"/>
      <c r="FS18" s="25"/>
      <c r="FT18" s="24"/>
      <c r="FU18" s="24"/>
      <c r="FV18" s="23"/>
      <c r="FW18" s="24"/>
      <c r="FX18" s="23"/>
      <c r="FY18" s="25"/>
      <c r="FZ18" s="25"/>
      <c r="GA18" s="25"/>
      <c r="GB18" s="24"/>
      <c r="GC18" s="24"/>
      <c r="GD18" s="23"/>
      <c r="GE18" s="24"/>
      <c r="GF18" s="23"/>
      <c r="GG18" s="25"/>
      <c r="GH18" s="25"/>
      <c r="GI18" s="25"/>
      <c r="GJ18" s="24"/>
      <c r="GK18" s="24"/>
      <c r="GL18" s="23"/>
      <c r="GM18" s="24"/>
      <c r="GN18" s="23"/>
      <c r="GO18" s="25"/>
      <c r="GP18" s="25"/>
      <c r="GQ18" s="25"/>
      <c r="GR18" s="24"/>
      <c r="GS18" s="24"/>
      <c r="GT18" s="23"/>
      <c r="GU18" s="24"/>
      <c r="GV18" s="23"/>
      <c r="GW18" s="25"/>
      <c r="GX18" s="25"/>
      <c r="GY18" s="25"/>
      <c r="GZ18" s="24"/>
      <c r="HA18" s="24"/>
      <c r="HB18" s="23"/>
      <c r="HC18" s="24"/>
      <c r="HD18" s="23"/>
      <c r="HE18" s="25"/>
      <c r="HF18" s="25"/>
      <c r="HG18" s="25"/>
      <c r="HH18" s="24"/>
      <c r="HI18" s="24"/>
      <c r="HJ18" s="23"/>
      <c r="HK18" s="24"/>
      <c r="HL18" s="23"/>
      <c r="HM18" s="25"/>
      <c r="HN18" s="25"/>
      <c r="HO18" s="25"/>
      <c r="HP18" s="24"/>
      <c r="HQ18" s="24"/>
      <c r="HR18" s="23"/>
      <c r="HS18" s="24"/>
      <c r="HT18" s="23"/>
      <c r="HU18" s="25"/>
      <c r="HV18" s="25"/>
      <c r="HW18" s="25"/>
      <c r="HX18" s="24"/>
      <c r="HY18" s="24"/>
      <c r="HZ18" s="23"/>
      <c r="IA18" s="24"/>
      <c r="IB18" s="23"/>
      <c r="IC18" s="25"/>
      <c r="ID18" s="25"/>
      <c r="IE18" s="25"/>
      <c r="IF18" s="24"/>
      <c r="IG18" s="24"/>
      <c r="IH18" s="23"/>
      <c r="II18" s="24"/>
      <c r="IJ18" s="23"/>
      <c r="IK18" s="25"/>
      <c r="IL18" s="25"/>
      <c r="IM18" s="25"/>
      <c r="IN18" s="24"/>
      <c r="IO18" s="24"/>
      <c r="IP18" s="23"/>
      <c r="IQ18" s="24"/>
      <c r="IR18" s="23"/>
      <c r="IS18" s="25"/>
      <c r="IT18" s="25"/>
    </row>
    <row r="19" spans="1:254" ht="30" x14ac:dyDescent="0.5">
      <c r="A19" s="33">
        <f t="shared" si="0"/>
        <v>17</v>
      </c>
      <c r="B19" s="18">
        <v>10</v>
      </c>
      <c r="C19" s="193" t="str">
        <f>VLOOKUP(B19,A!$A:$C,2,0)</f>
        <v>Racek C</v>
      </c>
      <c r="D19" s="140" t="str">
        <f>VLOOKUP(B19,A!$A:$C,3,0)</f>
        <v>4.přístav - Rackové</v>
      </c>
      <c r="E19" s="34">
        <v>6</v>
      </c>
      <c r="F19" s="34">
        <v>0</v>
      </c>
      <c r="G19" s="34">
        <v>4</v>
      </c>
      <c r="H19" s="36">
        <v>8</v>
      </c>
      <c r="I19" s="34">
        <v>3</v>
      </c>
      <c r="J19" s="34">
        <v>6</v>
      </c>
      <c r="K19" s="34">
        <v>6</v>
      </c>
      <c r="L19" s="34">
        <v>6</v>
      </c>
      <c r="M19" s="37">
        <f t="shared" si="1"/>
        <v>39</v>
      </c>
      <c r="N19" s="95">
        <f t="shared" si="2"/>
        <v>8.7384259259259255E-3</v>
      </c>
      <c r="P19" s="2">
        <f t="shared" si="3"/>
        <v>755.55555555555554</v>
      </c>
      <c r="Q19" s="57">
        <f t="shared" si="4"/>
        <v>12</v>
      </c>
      <c r="R19" s="57">
        <f t="shared" si="5"/>
        <v>35.5555555555555</v>
      </c>
      <c r="S19" s="57"/>
      <c r="T19" s="23"/>
      <c r="U19" s="25"/>
      <c r="V19" s="25"/>
      <c r="W19" s="25"/>
      <c r="X19" s="24"/>
      <c r="Y19" s="24"/>
      <c r="Z19" s="23"/>
      <c r="AA19" s="24"/>
      <c r="AB19" s="23"/>
      <c r="AC19" s="25"/>
      <c r="AD19" s="25"/>
      <c r="AE19" s="25"/>
      <c r="AF19" s="24"/>
      <c r="AG19" s="24"/>
      <c r="AH19" s="23"/>
      <c r="AI19" s="24"/>
      <c r="AJ19" s="23"/>
      <c r="AK19" s="25"/>
      <c r="AL19" s="25"/>
      <c r="AM19" s="25"/>
      <c r="AN19" s="24"/>
      <c r="AO19" s="24"/>
      <c r="AP19" s="23"/>
      <c r="AQ19" s="24"/>
      <c r="AR19" s="23"/>
      <c r="AS19" s="25"/>
      <c r="AT19" s="25"/>
      <c r="AU19" s="25"/>
      <c r="AV19" s="24"/>
      <c r="AW19" s="24"/>
      <c r="AX19" s="23"/>
      <c r="AY19" s="24"/>
      <c r="AZ19" s="23"/>
      <c r="BA19" s="25"/>
      <c r="BB19" s="25"/>
      <c r="BC19" s="25"/>
      <c r="BD19" s="24"/>
      <c r="BE19" s="24"/>
      <c r="BF19" s="23"/>
      <c r="BG19" s="24"/>
      <c r="BH19" s="23"/>
      <c r="BI19" s="25"/>
      <c r="BJ19" s="25"/>
      <c r="BK19" s="25"/>
      <c r="BL19" s="24"/>
      <c r="BM19" s="24"/>
      <c r="BN19" s="23"/>
      <c r="BO19" s="24"/>
      <c r="BP19" s="23"/>
      <c r="BQ19" s="25"/>
      <c r="BR19" s="25"/>
      <c r="BS19" s="25"/>
      <c r="BT19" s="24"/>
      <c r="BU19" s="24"/>
      <c r="BV19" s="23"/>
      <c r="BW19" s="24"/>
      <c r="BX19" s="23"/>
      <c r="BY19" s="25"/>
      <c r="BZ19" s="25"/>
      <c r="CA19" s="25"/>
      <c r="CB19" s="24"/>
      <c r="CC19" s="24"/>
      <c r="CD19" s="23"/>
      <c r="CE19" s="24"/>
      <c r="CF19" s="23"/>
      <c r="CG19" s="25"/>
      <c r="CH19" s="25"/>
      <c r="CI19" s="25"/>
      <c r="CJ19" s="24"/>
      <c r="CK19" s="24"/>
      <c r="CL19" s="23"/>
      <c r="CM19" s="24"/>
      <c r="CN19" s="23"/>
      <c r="CO19" s="25"/>
      <c r="CP19" s="25"/>
      <c r="CQ19" s="25"/>
      <c r="CR19" s="24"/>
      <c r="CS19" s="24"/>
      <c r="CT19" s="23"/>
      <c r="CU19" s="24"/>
      <c r="CV19" s="23"/>
      <c r="CW19" s="25"/>
      <c r="CX19" s="25"/>
      <c r="CY19" s="25"/>
      <c r="CZ19" s="24"/>
      <c r="DA19" s="24"/>
      <c r="DB19" s="23"/>
      <c r="DC19" s="24"/>
      <c r="DD19" s="23"/>
      <c r="DE19" s="25"/>
      <c r="DF19" s="25"/>
      <c r="DG19" s="25"/>
      <c r="DH19" s="24"/>
      <c r="DI19" s="24"/>
      <c r="DJ19" s="23"/>
      <c r="DK19" s="24"/>
      <c r="DL19" s="23"/>
      <c r="DM19" s="25"/>
      <c r="DN19" s="25"/>
      <c r="DO19" s="25"/>
      <c r="DP19" s="24"/>
      <c r="DQ19" s="24"/>
      <c r="DR19" s="23"/>
      <c r="DS19" s="24"/>
      <c r="DT19" s="23"/>
      <c r="DU19" s="25"/>
      <c r="DV19" s="25"/>
      <c r="DW19" s="25"/>
      <c r="DX19" s="24"/>
      <c r="DY19" s="24"/>
      <c r="DZ19" s="23"/>
      <c r="EA19" s="24"/>
      <c r="EB19" s="23"/>
      <c r="EC19" s="25"/>
      <c r="ED19" s="25"/>
      <c r="EE19" s="25"/>
      <c r="EF19" s="24"/>
      <c r="EG19" s="24"/>
      <c r="EH19" s="23"/>
      <c r="EI19" s="24"/>
      <c r="EJ19" s="23"/>
      <c r="EK19" s="25"/>
      <c r="EL19" s="25"/>
      <c r="EM19" s="25"/>
      <c r="EN19" s="24"/>
      <c r="EO19" s="24"/>
      <c r="EP19" s="23"/>
      <c r="EQ19" s="24"/>
      <c r="ER19" s="23"/>
      <c r="ES19" s="25"/>
      <c r="ET19" s="25"/>
      <c r="EU19" s="25"/>
      <c r="EV19" s="24"/>
      <c r="EW19" s="24"/>
      <c r="EX19" s="23"/>
      <c r="EY19" s="24"/>
      <c r="EZ19" s="23"/>
      <c r="FA19" s="25"/>
      <c r="FB19" s="25"/>
      <c r="FC19" s="25"/>
      <c r="FD19" s="24"/>
      <c r="FE19" s="24"/>
      <c r="FF19" s="23"/>
      <c r="FG19" s="24"/>
      <c r="FH19" s="23"/>
      <c r="FI19" s="25"/>
      <c r="FJ19" s="25"/>
      <c r="FK19" s="25"/>
      <c r="FL19" s="24"/>
      <c r="FM19" s="24"/>
      <c r="FN19" s="23"/>
      <c r="FO19" s="24"/>
      <c r="FP19" s="23"/>
      <c r="FQ19" s="25"/>
      <c r="FR19" s="25"/>
      <c r="FS19" s="25"/>
      <c r="FT19" s="24"/>
      <c r="FU19" s="24"/>
      <c r="FV19" s="23"/>
      <c r="FW19" s="24"/>
      <c r="FX19" s="23"/>
      <c r="FY19" s="25"/>
      <c r="FZ19" s="25"/>
      <c r="GA19" s="25"/>
      <c r="GB19" s="24"/>
      <c r="GC19" s="24"/>
      <c r="GD19" s="23"/>
      <c r="GE19" s="24"/>
      <c r="GF19" s="23"/>
      <c r="GG19" s="25"/>
      <c r="GH19" s="25"/>
      <c r="GI19" s="25"/>
      <c r="GJ19" s="24"/>
      <c r="GK19" s="24"/>
      <c r="GL19" s="23"/>
      <c r="GM19" s="24"/>
      <c r="GN19" s="23"/>
      <c r="GO19" s="25"/>
      <c r="GP19" s="25"/>
      <c r="GQ19" s="25"/>
      <c r="GR19" s="24"/>
      <c r="GS19" s="24"/>
      <c r="GT19" s="23"/>
      <c r="GU19" s="24"/>
      <c r="GV19" s="23"/>
      <c r="GW19" s="25"/>
      <c r="GX19" s="25"/>
      <c r="GY19" s="25"/>
      <c r="GZ19" s="24"/>
      <c r="HA19" s="24"/>
      <c r="HB19" s="23"/>
      <c r="HC19" s="24"/>
      <c r="HD19" s="23"/>
      <c r="HE19" s="25"/>
      <c r="HF19" s="25"/>
      <c r="HG19" s="25"/>
      <c r="HH19" s="24"/>
      <c r="HI19" s="24"/>
      <c r="HJ19" s="23"/>
      <c r="HK19" s="24"/>
      <c r="HL19" s="23"/>
      <c r="HM19" s="25"/>
      <c r="HN19" s="25"/>
      <c r="HO19" s="25"/>
      <c r="HP19" s="24"/>
      <c r="HQ19" s="24"/>
      <c r="HR19" s="23"/>
      <c r="HS19" s="24"/>
      <c r="HT19" s="23"/>
      <c r="HU19" s="25"/>
      <c r="HV19" s="25"/>
      <c r="HW19" s="25"/>
      <c r="HX19" s="24"/>
      <c r="HY19" s="24"/>
      <c r="HZ19" s="23"/>
      <c r="IA19" s="24"/>
      <c r="IB19" s="23"/>
      <c r="IC19" s="25"/>
      <c r="ID19" s="25"/>
      <c r="IE19" s="25"/>
      <c r="IF19" s="24"/>
      <c r="IG19" s="24"/>
      <c r="IH19" s="23"/>
      <c r="II19" s="24"/>
      <c r="IJ19" s="23"/>
      <c r="IK19" s="25"/>
      <c r="IL19" s="25"/>
      <c r="IM19" s="25"/>
      <c r="IN19" s="24"/>
      <c r="IO19" s="24"/>
      <c r="IP19" s="23"/>
      <c r="IQ19" s="24"/>
      <c r="IR19" s="23"/>
      <c r="IS19" s="25"/>
      <c r="IT19" s="25"/>
    </row>
    <row r="20" spans="1:254" ht="30" x14ac:dyDescent="0.5">
      <c r="A20" s="33">
        <f t="shared" si="0"/>
        <v>18</v>
      </c>
      <c r="B20" s="18">
        <v>4</v>
      </c>
      <c r="C20" s="193" t="str">
        <f>VLOOKUP(B20,A!$A:$C,2,0)</f>
        <v>Vlříci</v>
      </c>
      <c r="D20" s="140" t="str">
        <f>VLOOKUP(B20,A!$A:$C,3,0)</f>
        <v>4. přístav - Bobříci</v>
      </c>
      <c r="E20" s="34">
        <v>5</v>
      </c>
      <c r="F20" s="34">
        <v>3</v>
      </c>
      <c r="G20" s="34">
        <v>5</v>
      </c>
      <c r="H20" s="36">
        <v>7</v>
      </c>
      <c r="I20" s="34">
        <v>2</v>
      </c>
      <c r="J20" s="34">
        <v>4</v>
      </c>
      <c r="K20" s="34">
        <v>5</v>
      </c>
      <c r="L20" s="34">
        <v>6</v>
      </c>
      <c r="M20" s="37">
        <f t="shared" si="1"/>
        <v>37</v>
      </c>
      <c r="N20" s="95">
        <f t="shared" si="2"/>
        <v>9.7685185185185184E-3</v>
      </c>
      <c r="P20" s="2">
        <f t="shared" si="3"/>
        <v>844.44444444444446</v>
      </c>
      <c r="Q20" s="57">
        <f t="shared" si="4"/>
        <v>14</v>
      </c>
      <c r="R20" s="57">
        <f t="shared" si="5"/>
        <v>4.4444444444444642</v>
      </c>
    </row>
    <row r="21" spans="1:254" ht="30" x14ac:dyDescent="0.5">
      <c r="A21" s="33">
        <f t="shared" si="0"/>
        <v>19</v>
      </c>
      <c r="B21" s="18">
        <v>20</v>
      </c>
      <c r="C21" s="193" t="str">
        <f>VLOOKUP(B21,A!$A:$C,2,0)</f>
        <v>Zakletý ropuchy</v>
      </c>
      <c r="D21" s="140" t="str">
        <f>VLOOKUP(B21,A!$A:$C,3,0)</f>
        <v>VTO Neptun</v>
      </c>
      <c r="E21" s="34">
        <v>4</v>
      </c>
      <c r="F21" s="34">
        <v>1</v>
      </c>
      <c r="G21" s="34">
        <v>0</v>
      </c>
      <c r="H21" s="36">
        <v>12</v>
      </c>
      <c r="I21" s="34">
        <v>2</v>
      </c>
      <c r="J21" s="34">
        <v>4</v>
      </c>
      <c r="K21" s="34">
        <v>3</v>
      </c>
      <c r="L21" s="34">
        <v>6</v>
      </c>
      <c r="M21" s="37">
        <f t="shared" si="1"/>
        <v>32</v>
      </c>
      <c r="N21" s="95">
        <f t="shared" si="2"/>
        <v>1.2337962962962962E-2</v>
      </c>
      <c r="P21" s="2">
        <f t="shared" si="3"/>
        <v>1066.6666666666665</v>
      </c>
      <c r="Q21" s="57">
        <f t="shared" si="4"/>
        <v>17</v>
      </c>
      <c r="R21" s="57">
        <f t="shared" si="5"/>
        <v>46.666666666666501</v>
      </c>
    </row>
    <row r="22" spans="1:254" ht="30.6" thickBot="1" x14ac:dyDescent="0.55000000000000004">
      <c r="A22" s="186">
        <f t="shared" si="0"/>
        <v>20</v>
      </c>
      <c r="B22" s="187">
        <v>18</v>
      </c>
      <c r="C22" s="194" t="str">
        <f>VLOOKUP(B22,A!$A:$C,2,0)</f>
        <v>Racek B</v>
      </c>
      <c r="D22" s="188" t="str">
        <f>VLOOKUP(B22,A!$A:$C,3,0)</f>
        <v>4.přístav - Rackové</v>
      </c>
      <c r="E22" s="189">
        <v>2</v>
      </c>
      <c r="F22" s="189">
        <v>4</v>
      </c>
      <c r="G22" s="189">
        <v>1</v>
      </c>
      <c r="H22" s="190">
        <v>8</v>
      </c>
      <c r="I22" s="189">
        <v>3</v>
      </c>
      <c r="J22" s="189">
        <v>2</v>
      </c>
      <c r="K22" s="189">
        <v>4</v>
      </c>
      <c r="L22" s="189">
        <v>5</v>
      </c>
      <c r="M22" s="191">
        <f t="shared" si="1"/>
        <v>29</v>
      </c>
      <c r="N22" s="192">
        <f t="shared" si="2"/>
        <v>1.3888888888888888E-2</v>
      </c>
      <c r="P22" s="2">
        <f t="shared" si="3"/>
        <v>1200</v>
      </c>
      <c r="Q22" s="57">
        <f t="shared" si="4"/>
        <v>20</v>
      </c>
      <c r="R22" s="57">
        <f t="shared" si="5"/>
        <v>0</v>
      </c>
    </row>
    <row r="23" spans="1:254" ht="30" x14ac:dyDescent="0.5">
      <c r="B23" s="28"/>
      <c r="C23" s="29"/>
      <c r="D23" s="30"/>
      <c r="E23" s="25"/>
      <c r="F23" s="25"/>
      <c r="G23" s="25"/>
      <c r="H23" s="25"/>
      <c r="I23" s="25"/>
      <c r="J23" s="25"/>
      <c r="K23" s="25"/>
      <c r="L23" s="25"/>
    </row>
    <row r="24" spans="1:254" ht="30" x14ac:dyDescent="0.5">
      <c r="B24" s="28"/>
      <c r="C24" s="29"/>
      <c r="D24" s="30"/>
      <c r="E24" s="25"/>
      <c r="F24" s="25"/>
      <c r="G24" s="25"/>
      <c r="H24" s="25"/>
      <c r="I24" s="25"/>
      <c r="J24" s="25"/>
      <c r="K24" s="25"/>
      <c r="L24" s="25"/>
    </row>
    <row r="25" spans="1:254" ht="30" x14ac:dyDescent="0.5">
      <c r="B25" s="28"/>
      <c r="C25" s="29"/>
      <c r="D25" s="30"/>
      <c r="E25" s="25"/>
      <c r="F25" s="25"/>
      <c r="G25" s="25"/>
      <c r="H25" s="25"/>
      <c r="I25" s="25"/>
      <c r="J25" s="25"/>
      <c r="K25" s="25"/>
      <c r="L25" s="25"/>
    </row>
    <row r="26" spans="1:254" ht="30" x14ac:dyDescent="0.5">
      <c r="B26" s="28"/>
      <c r="C26" s="29"/>
      <c r="D26" s="30"/>
      <c r="E26" s="25"/>
      <c r="F26" s="25"/>
      <c r="G26" s="25"/>
      <c r="H26" s="25"/>
      <c r="I26" s="25"/>
      <c r="J26" s="25"/>
      <c r="K26" s="25"/>
      <c r="L26" s="25"/>
    </row>
    <row r="27" spans="1:254" ht="30" x14ac:dyDescent="0.5">
      <c r="B27" s="28"/>
      <c r="C27" s="29"/>
      <c r="D27" s="30"/>
      <c r="E27" s="25"/>
      <c r="F27" s="25"/>
      <c r="G27" s="25"/>
      <c r="H27" s="25"/>
      <c r="I27" s="25"/>
      <c r="J27" s="25"/>
      <c r="K27" s="25"/>
      <c r="L27" s="25"/>
    </row>
    <row r="28" spans="1:254" ht="30" x14ac:dyDescent="0.5">
      <c r="B28" s="28"/>
      <c r="C28" s="29"/>
      <c r="D28" s="30"/>
      <c r="E28" s="25"/>
      <c r="F28" s="25"/>
      <c r="G28" s="25"/>
      <c r="H28" s="25"/>
      <c r="I28" s="25"/>
      <c r="J28" s="25"/>
      <c r="K28" s="25"/>
      <c r="L28" s="25"/>
    </row>
    <row r="29" spans="1:254" ht="30" x14ac:dyDescent="0.5">
      <c r="B29" s="28"/>
      <c r="C29" s="29"/>
      <c r="D29" s="30"/>
      <c r="E29" s="25"/>
      <c r="F29" s="25"/>
      <c r="G29" s="25"/>
      <c r="H29" s="25"/>
      <c r="I29" s="25"/>
      <c r="J29" s="25"/>
      <c r="K29" s="25"/>
      <c r="L29" s="25"/>
    </row>
    <row r="30" spans="1:254" x14ac:dyDescent="0.3">
      <c r="B30" s="1"/>
      <c r="D30" s="26"/>
      <c r="E30" s="5"/>
      <c r="F30" s="5"/>
      <c r="G30" s="5"/>
      <c r="H30" s="5"/>
      <c r="I30" s="5"/>
      <c r="J30" s="5"/>
      <c r="K30" s="5"/>
      <c r="L30" s="5"/>
    </row>
  </sheetData>
  <sortState xmlns:xlrd2="http://schemas.microsoft.com/office/spreadsheetml/2017/richdata2" ref="A3:R22">
    <sortCondition ref="A3:A22"/>
  </sortState>
  <phoneticPr fontId="0" type="noConversion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view="pageBreakPreview" zoomScale="70" zoomScaleNormal="100" zoomScaleSheetLayoutView="70" workbookViewId="0">
      <selection activeCell="F17" sqref="F17"/>
    </sheetView>
  </sheetViews>
  <sheetFormatPr defaultColWidth="9.109375" defaultRowHeight="15.6" x14ac:dyDescent="0.3"/>
  <cols>
    <col min="1" max="1" width="8.33203125" style="2" customWidth="1"/>
    <col min="2" max="2" width="9.44140625" style="3" customWidth="1"/>
    <col min="3" max="3" width="49.88671875" style="1" customWidth="1"/>
    <col min="4" max="4" width="42.88671875" style="2" customWidth="1"/>
    <col min="5" max="5" width="21.6640625" style="6" hidden="1" customWidth="1"/>
    <col min="6" max="6" width="25.109375" style="6" customWidth="1"/>
    <col min="7" max="7" width="9.109375" style="6"/>
    <col min="8" max="8" width="20.88671875" style="6" customWidth="1"/>
    <col min="9" max="16384" width="9.109375" style="6"/>
  </cols>
  <sheetData>
    <row r="1" spans="1:6" ht="80.25" customHeight="1" x14ac:dyDescent="1.4">
      <c r="A1" s="137" t="s">
        <v>20</v>
      </c>
      <c r="B1" s="137"/>
      <c r="C1" s="137"/>
      <c r="D1" s="137"/>
      <c r="E1" s="137"/>
      <c r="F1" s="137"/>
    </row>
    <row r="2" spans="1:6" ht="19.5" customHeight="1" thickBot="1" x14ac:dyDescent="1.45">
      <c r="A2" s="49"/>
      <c r="B2" s="49"/>
      <c r="C2" s="49"/>
      <c r="D2" s="49"/>
      <c r="E2" s="49"/>
      <c r="F2" s="49"/>
    </row>
    <row r="3" spans="1:6" s="7" customFormat="1" ht="46.2" thickBot="1" x14ac:dyDescent="0.3">
      <c r="A3" s="42" t="s">
        <v>12</v>
      </c>
      <c r="B3" s="43" t="s">
        <v>3</v>
      </c>
      <c r="C3" s="44" t="s">
        <v>1</v>
      </c>
      <c r="D3" s="44" t="s">
        <v>2</v>
      </c>
      <c r="E3" s="112" t="s">
        <v>40</v>
      </c>
      <c r="F3" s="243" t="s">
        <v>46</v>
      </c>
    </row>
    <row r="4" spans="1:6" ht="25.2" thickTop="1" x14ac:dyDescent="0.4">
      <c r="A4" s="33">
        <f t="shared" ref="A4:A22" si="0">RANK(F4,$F$4:$F$23,1)</f>
        <v>1</v>
      </c>
      <c r="B4" s="175">
        <v>19</v>
      </c>
      <c r="C4" s="174" t="str">
        <f>VLOOKUP(B4,A!A:C,2,0)</f>
        <v>Kačky A</v>
      </c>
      <c r="D4" s="172" t="str">
        <f>VLOOKUP(B4,A!A:C,3,0)</f>
        <v>4. přístav</v>
      </c>
      <c r="E4" s="113" t="s">
        <v>41</v>
      </c>
      <c r="F4" s="244">
        <f>VLOOKUP(B4,Asjezd!B:J,6,0)</f>
        <v>0.7160185185185185</v>
      </c>
    </row>
    <row r="5" spans="1:6" ht="24.6" x14ac:dyDescent="0.4">
      <c r="A5" s="33">
        <f t="shared" si="0"/>
        <v>2</v>
      </c>
      <c r="B5" s="175">
        <v>15</v>
      </c>
      <c r="C5" s="174" t="str">
        <f>VLOOKUP(B5,A!A:C,2,0)</f>
        <v>Popříci</v>
      </c>
      <c r="D5" s="173" t="str">
        <f>VLOOKUP(B5,A!A:C,3,0)</f>
        <v>4. přístav - Bobříci</v>
      </c>
      <c r="E5" s="113" t="s">
        <v>41</v>
      </c>
      <c r="F5" s="244">
        <f>VLOOKUP(B5,Asjezd!B:J,6,0)</f>
        <v>0.7165625000000001</v>
      </c>
    </row>
    <row r="6" spans="1:6" ht="24.6" x14ac:dyDescent="0.4">
      <c r="A6" s="33">
        <f t="shared" si="0"/>
        <v>3</v>
      </c>
      <c r="B6" s="175">
        <v>12</v>
      </c>
      <c r="C6" s="174" t="str">
        <f>VLOOKUP(B6,A!A:C,2,0)</f>
        <v>Ouška</v>
      </c>
      <c r="D6" s="173" t="str">
        <f>VLOOKUP(B6,A!A:C,3,0)</f>
        <v>4. přístav</v>
      </c>
      <c r="E6" s="113" t="s">
        <v>41</v>
      </c>
      <c r="F6" s="244">
        <f>VLOOKUP(B6,Asjezd!B:J,6,0)</f>
        <v>0.71678240740740751</v>
      </c>
    </row>
    <row r="7" spans="1:6" ht="24.6" x14ac:dyDescent="0.4">
      <c r="A7" s="33">
        <f t="shared" si="0"/>
        <v>4</v>
      </c>
      <c r="B7" s="175">
        <v>3</v>
      </c>
      <c r="C7" s="174" t="str">
        <f>VLOOKUP(B7,A!A:C,2,0)</f>
        <v>Jedeme si pro medvěda</v>
      </c>
      <c r="D7" s="173" t="str">
        <f>VLOOKUP(B7,A!A:C,3,0)</f>
        <v>VTO Neptun</v>
      </c>
      <c r="E7" s="113" t="s">
        <v>41</v>
      </c>
      <c r="F7" s="244">
        <f>VLOOKUP(B7,Asjezd!B:J,6,0)</f>
        <v>0.71747685185185184</v>
      </c>
    </row>
    <row r="8" spans="1:6" ht="24.6" x14ac:dyDescent="0.4">
      <c r="A8" s="33">
        <f t="shared" si="0"/>
        <v>5</v>
      </c>
      <c r="B8" s="175">
        <v>8</v>
      </c>
      <c r="C8" s="174" t="str">
        <f>VLOOKUP(B8,A!A:C,2,0)</f>
        <v>Ó-gvak</v>
      </c>
      <c r="D8" s="173" t="str">
        <f>VLOOKUP(B8,A!A:C,3,0)</f>
        <v>4.přístav - Želvy</v>
      </c>
      <c r="E8" s="113" t="s">
        <v>41</v>
      </c>
      <c r="F8" s="244">
        <f>VLOOKUP(B8,Asjezd!B:J,6,0)</f>
        <v>0.71802083333333344</v>
      </c>
    </row>
    <row r="9" spans="1:6" ht="24.6" x14ac:dyDescent="0.4">
      <c r="A9" s="33">
        <f t="shared" si="0"/>
        <v>6</v>
      </c>
      <c r="B9" s="175">
        <v>11</v>
      </c>
      <c r="C9" s="174" t="str">
        <f>VLOOKUP(B9,A!A:C,2,0)</f>
        <v>Titanik</v>
      </c>
      <c r="D9" s="173" t="str">
        <f>VLOOKUP(B9,A!A:C,3,0)</f>
        <v>4.přístav - Želvy</v>
      </c>
      <c r="E9" s="113" t="s">
        <v>41</v>
      </c>
      <c r="F9" s="244">
        <f>VLOOKUP(B9,Asjezd!B:J,6,0)</f>
        <v>0.7189699074074074</v>
      </c>
    </row>
    <row r="10" spans="1:6" ht="24.6" x14ac:dyDescent="0.4">
      <c r="A10" s="33">
        <f t="shared" si="0"/>
        <v>7</v>
      </c>
      <c r="B10" s="175">
        <v>7</v>
      </c>
      <c r="C10" s="174" t="str">
        <f>VLOOKUP(B10,A!A:C,2,0)</f>
        <v>Beaver</v>
      </c>
      <c r="D10" s="173" t="str">
        <f>VLOOKUP(B10,A!A:C,3,0)</f>
        <v>4. přístav - Bobříci</v>
      </c>
      <c r="E10" s="113" t="s">
        <v>41</v>
      </c>
      <c r="F10" s="244">
        <f>VLOOKUP(B10,Asjezd!B:J,6,0)</f>
        <v>0.7205555555555555</v>
      </c>
    </row>
    <row r="11" spans="1:6" ht="24.6" x14ac:dyDescent="0.4">
      <c r="A11" s="33">
        <f t="shared" si="0"/>
        <v>8</v>
      </c>
      <c r="B11" s="175">
        <v>1</v>
      </c>
      <c r="C11" s="174" t="str">
        <f>VLOOKUP(B11,A!A:C,2,0)</f>
        <v>Císařova pážata</v>
      </c>
      <c r="D11" s="173" t="str">
        <f>VLOOKUP(B11,A!A:C,3,0)</f>
        <v>VTO Tygři</v>
      </c>
      <c r="E11" s="113" t="s">
        <v>41</v>
      </c>
      <c r="F11" s="244">
        <f>VLOOKUP(B11,Asjezd!B:J,6,0)</f>
        <v>0.72070601851851857</v>
      </c>
    </row>
    <row r="12" spans="1:6" ht="24.6" x14ac:dyDescent="0.4">
      <c r="A12" s="33">
        <f t="shared" si="0"/>
        <v>9</v>
      </c>
      <c r="B12" s="175">
        <v>13</v>
      </c>
      <c r="C12" s="174" t="str">
        <f>VLOOKUP(B12,A!A:C,2,0)</f>
        <v>Delfíni</v>
      </c>
      <c r="D12" s="173" t="str">
        <f>VLOOKUP(B12,A!A:C,3,0)</f>
        <v>4.přístav - Želvy</v>
      </c>
      <c r="E12" s="113" t="s">
        <v>41</v>
      </c>
      <c r="F12" s="244">
        <f>VLOOKUP(B12,Asjezd!B:J,6,0)</f>
        <v>0.7208796296296297</v>
      </c>
    </row>
    <row r="13" spans="1:6" ht="24.6" x14ac:dyDescent="0.4">
      <c r="A13" s="33">
        <f t="shared" si="0"/>
        <v>10</v>
      </c>
      <c r="B13" s="175">
        <v>2</v>
      </c>
      <c r="C13" s="174" t="str">
        <f>VLOOKUP(B13,A!A:C,2,0)</f>
        <v>Pomalý rychlochodi</v>
      </c>
      <c r="D13" s="173" t="str">
        <f>VLOOKUP(B13,A!A:C,3,0)</f>
        <v>Mokro</v>
      </c>
      <c r="E13" s="113" t="s">
        <v>41</v>
      </c>
      <c r="F13" s="244">
        <f>VLOOKUP(B13,Asjezd!B:J,6,0)</f>
        <v>0.72157407407407403</v>
      </c>
    </row>
    <row r="14" spans="1:6" ht="24.6" x14ac:dyDescent="0.4">
      <c r="A14" s="33">
        <f t="shared" si="0"/>
        <v>11</v>
      </c>
      <c r="B14" s="175">
        <v>9</v>
      </c>
      <c r="C14" s="174" t="str">
        <f>VLOOKUP(B14,A!A:C,2,0)</f>
        <v>Kobry</v>
      </c>
      <c r="D14" s="173" t="str">
        <f>VLOOKUP(B14,A!A:C,3,0)</f>
        <v>DDM Praha 2</v>
      </c>
      <c r="E14" s="113" t="s">
        <v>41</v>
      </c>
      <c r="F14" s="244">
        <f>VLOOKUP(B14,Asjezd!B:J,6,0)</f>
        <v>0.72237268518518516</v>
      </c>
    </row>
    <row r="15" spans="1:6" ht="24.6" x14ac:dyDescent="0.4">
      <c r="A15" s="33">
        <f t="shared" si="0"/>
        <v>12</v>
      </c>
      <c r="B15" s="175">
        <v>17</v>
      </c>
      <c r="C15" s="174" t="str">
        <f>VLOOKUP(B15,A!A:C,2,0)</f>
        <v>Vodníci</v>
      </c>
      <c r="D15" s="173" t="str">
        <f>VLOOKUP(B15,A!A:C,3,0)</f>
        <v>Starý psi</v>
      </c>
      <c r="E15" s="113" t="s">
        <v>41</v>
      </c>
      <c r="F15" s="244">
        <f>VLOOKUP(B15,Asjezd!B:J,6,0)</f>
        <v>0.72245370370370365</v>
      </c>
    </row>
    <row r="16" spans="1:6" ht="24.6" x14ac:dyDescent="0.4">
      <c r="A16" s="33">
        <f t="shared" si="0"/>
        <v>13</v>
      </c>
      <c r="B16" s="175">
        <v>16</v>
      </c>
      <c r="C16" s="174" t="str">
        <f>VLOOKUP(B16,A!A:C,2,0)</f>
        <v>Racek A</v>
      </c>
      <c r="D16" s="173" t="str">
        <f>VLOOKUP(B16,A!A:C,3,0)</f>
        <v>4.přístav - Rackové</v>
      </c>
      <c r="E16" s="113" t="s">
        <v>41</v>
      </c>
      <c r="F16" s="244">
        <f>VLOOKUP(B16,Asjezd!B:J,6,0)</f>
        <v>0.72271990740740744</v>
      </c>
    </row>
    <row r="17" spans="1:6" ht="24.6" x14ac:dyDescent="0.4">
      <c r="A17" s="33">
        <f t="shared" si="0"/>
        <v>14</v>
      </c>
      <c r="B17" s="175">
        <v>10</v>
      </c>
      <c r="C17" s="174" t="str">
        <f>VLOOKUP(B17,A!A:C,2,0)</f>
        <v>Racek C</v>
      </c>
      <c r="D17" s="173" t="str">
        <f>VLOOKUP(B17,A!A:C,3,0)</f>
        <v>4.přístav - Rackové</v>
      </c>
      <c r="E17" s="113" t="s">
        <v>41</v>
      </c>
      <c r="F17" s="244">
        <f>VLOOKUP(B17,Asjezd!B:J,6,0)</f>
        <v>0.72438657407407403</v>
      </c>
    </row>
    <row r="18" spans="1:6" ht="24.6" x14ac:dyDescent="0.4">
      <c r="A18" s="33">
        <f t="shared" si="0"/>
        <v>15</v>
      </c>
      <c r="B18" s="175">
        <v>6</v>
      </c>
      <c r="C18" s="174" t="str">
        <f>VLOOKUP(B18,A!A:C,2,0)</f>
        <v>Rychlý pomalochodi</v>
      </c>
      <c r="D18" s="173" t="str">
        <f>VLOOKUP(B18,A!A:C,3,0)</f>
        <v>Mokro</v>
      </c>
      <c r="E18" s="113" t="s">
        <v>41</v>
      </c>
      <c r="F18" s="244">
        <f>VLOOKUP(B18,Asjezd!B:J,6,0)</f>
        <v>0.7252777777777778</v>
      </c>
    </row>
    <row r="19" spans="1:6" ht="24.6" x14ac:dyDescent="0.4">
      <c r="A19" s="33">
        <f t="shared" si="0"/>
        <v>16</v>
      </c>
      <c r="B19" s="175">
        <v>5</v>
      </c>
      <c r="C19" s="174" t="str">
        <f>VLOOKUP(B19,A!A:C,2,0)</f>
        <v>Plameňáci</v>
      </c>
      <c r="D19" s="173" t="str">
        <f>VLOOKUP(B19,A!A:C,3,0)</f>
        <v>4. přístav - Želvy/Rackové</v>
      </c>
      <c r="E19" s="113" t="s">
        <v>41</v>
      </c>
      <c r="F19" s="244">
        <f>VLOOKUP(B19,Asjezd!B:J,6,0)</f>
        <v>0.72553240740740732</v>
      </c>
    </row>
    <row r="20" spans="1:6" ht="24.6" x14ac:dyDescent="0.4">
      <c r="A20" s="33">
        <f t="shared" si="0"/>
        <v>17</v>
      </c>
      <c r="B20" s="175">
        <v>14</v>
      </c>
      <c r="C20" s="174" t="str">
        <f>VLOOKUP(B20,A!A:C,2,0)</f>
        <v>Melounové žvýkačky jsou nej</v>
      </c>
      <c r="D20" s="173" t="str">
        <f>VLOOKUP(B20,A!A:C,3,0)</f>
        <v>VTO Regent</v>
      </c>
      <c r="E20" s="113" t="s">
        <v>41</v>
      </c>
      <c r="F20" s="244">
        <f>VLOOKUP(B20,Asjezd!B:J,6,0)</f>
        <v>0.72653935185185192</v>
      </c>
    </row>
    <row r="21" spans="1:6" ht="24.6" x14ac:dyDescent="0.4">
      <c r="A21" s="33">
        <f t="shared" si="0"/>
        <v>18</v>
      </c>
      <c r="B21" s="175">
        <v>20</v>
      </c>
      <c r="C21" s="174" t="str">
        <f>VLOOKUP(B21,A!A:C,2,0)</f>
        <v>Zakletý ropuchy</v>
      </c>
      <c r="D21" s="173" t="str">
        <f>VLOOKUP(B21,A!A:C,3,0)</f>
        <v>VTO Neptun</v>
      </c>
      <c r="E21" s="113" t="s">
        <v>41</v>
      </c>
      <c r="F21" s="244">
        <f>VLOOKUP(B21,Asjezd!B:J,6,0)</f>
        <v>0.73115740740740742</v>
      </c>
    </row>
    <row r="22" spans="1:6" ht="24.6" x14ac:dyDescent="0.4">
      <c r="A22" s="33">
        <f t="shared" si="0"/>
        <v>19</v>
      </c>
      <c r="B22" s="175">
        <v>4</v>
      </c>
      <c r="C22" s="174" t="str">
        <f>VLOOKUP(B22,A!A:C,2,0)</f>
        <v>Vlříci</v>
      </c>
      <c r="D22" s="173" t="str">
        <f>VLOOKUP(B22,A!A:C,3,0)</f>
        <v>4. přístav - Bobříci</v>
      </c>
      <c r="E22" s="113" t="s">
        <v>41</v>
      </c>
      <c r="F22" s="244">
        <f>VLOOKUP(B22,Asjezd!B:J,6,0)</f>
        <v>0.74170138888888892</v>
      </c>
    </row>
    <row r="23" spans="1:6" ht="25.2" thickBot="1" x14ac:dyDescent="0.45">
      <c r="A23" s="186"/>
      <c r="B23" s="245">
        <v>18</v>
      </c>
      <c r="C23" s="246" t="str">
        <f>VLOOKUP(B23,A!A:C,2,0)</f>
        <v>Racek B</v>
      </c>
      <c r="D23" s="247" t="str">
        <f>VLOOKUP(B23,A!A:C,3,0)</f>
        <v>4.přístav - Rackové</v>
      </c>
      <c r="E23" s="248" t="s">
        <v>41</v>
      </c>
      <c r="F23" s="249" t="s">
        <v>156</v>
      </c>
    </row>
    <row r="24" spans="1:6" ht="60" x14ac:dyDescent="0.95">
      <c r="A24" s="79"/>
    </row>
  </sheetData>
  <sortState xmlns:xlrd2="http://schemas.microsoft.com/office/spreadsheetml/2017/richdata2" ref="A4:F23">
    <sortCondition ref="A4:A23"/>
  </sortState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5"/>
  <sheetViews>
    <sheetView zoomScaleNormal="100" zoomScaleSheetLayoutView="70" workbookViewId="0">
      <selection sqref="A1:J1"/>
    </sheetView>
  </sheetViews>
  <sheetFormatPr defaultColWidth="9.109375" defaultRowHeight="13.2" x14ac:dyDescent="0.25"/>
  <cols>
    <col min="1" max="2" width="9.33203125" style="6" bestFit="1" customWidth="1"/>
    <col min="3" max="3" width="36.44140625" style="6" customWidth="1"/>
    <col min="4" max="4" width="27.88671875" style="6" customWidth="1"/>
    <col min="5" max="5" width="14.5546875" style="6" customWidth="1"/>
    <col min="6" max="6" width="17.33203125" style="6" customWidth="1"/>
    <col min="7" max="7" width="15.88671875" style="6" customWidth="1"/>
    <col min="8" max="8" width="16.5546875" style="6" hidden="1" customWidth="1"/>
    <col min="9" max="9" width="16.5546875" style="6" customWidth="1"/>
    <col min="10" max="10" width="21.44140625" style="6" customWidth="1"/>
    <col min="11" max="11" width="9.109375" style="6"/>
    <col min="12" max="12" width="20.88671875" style="6" customWidth="1"/>
    <col min="13" max="16384" width="9.109375" style="6"/>
  </cols>
  <sheetData>
    <row r="1" spans="1:10" ht="89.4" x14ac:dyDescent="1.4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9.5" customHeight="1" thickBot="1" x14ac:dyDescent="1.4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s="7" customFormat="1" ht="46.2" thickBot="1" x14ac:dyDescent="0.3">
      <c r="A3" s="42" t="s">
        <v>12</v>
      </c>
      <c r="B3" s="43" t="s">
        <v>3</v>
      </c>
      <c r="C3" s="44" t="s">
        <v>1</v>
      </c>
      <c r="D3" s="44" t="s">
        <v>2</v>
      </c>
      <c r="E3" s="44" t="s">
        <v>44</v>
      </c>
      <c r="F3" s="44" t="s">
        <v>17</v>
      </c>
      <c r="G3" s="44" t="s">
        <v>18</v>
      </c>
      <c r="H3" s="44" t="s">
        <v>45</v>
      </c>
      <c r="I3" s="133" t="s">
        <v>28</v>
      </c>
      <c r="J3" s="46" t="s">
        <v>22</v>
      </c>
    </row>
    <row r="4" spans="1:10" ht="30.6" thickTop="1" x14ac:dyDescent="0.5">
      <c r="A4" s="33">
        <f t="shared" ref="A4:A23" si="0">RANK(J4,$J$4:$J$23,1)</f>
        <v>1</v>
      </c>
      <c r="B4" s="35">
        <v>15</v>
      </c>
      <c r="C4" s="216" t="str">
        <f>VLOOKUP(B4,A!A:C,2,0)</f>
        <v>Popříci</v>
      </c>
      <c r="D4" s="234" t="str">
        <f>VLOOKUP(B4,A!A:C,3,0)</f>
        <v>4. přístav - Bobříci</v>
      </c>
      <c r="E4" s="124">
        <f>VLOOKUP($B4,A_všestrannost!B:N,13,0)</f>
        <v>3.5995370370370369E-3</v>
      </c>
      <c r="F4" s="84">
        <f t="shared" ref="F4:F23" si="1">$F$25+$E4</f>
        <v>0.67234953703703715</v>
      </c>
      <c r="G4" s="89">
        <v>0.7165625000000001</v>
      </c>
      <c r="H4" s="89">
        <v>6.9444444444444447E-4</v>
      </c>
      <c r="I4" s="89"/>
      <c r="J4" s="92">
        <f t="shared" ref="J4:J23" si="2">G4-F4+I4</f>
        <v>4.4212962962962954E-2</v>
      </c>
    </row>
    <row r="5" spans="1:10" ht="30" x14ac:dyDescent="0.5">
      <c r="A5" s="33">
        <f t="shared" si="0"/>
        <v>2</v>
      </c>
      <c r="B5" s="35">
        <v>19</v>
      </c>
      <c r="C5" s="216" t="str">
        <f>VLOOKUP(B5,A!A:C,2,0)</f>
        <v>Kačky A</v>
      </c>
      <c r="D5" s="235" t="str">
        <f>VLOOKUP(B5,A!A:C,3,0)</f>
        <v>4. přístav</v>
      </c>
      <c r="E5" s="124">
        <f>VLOOKUP($B5,A_všestrannost!B:N,13,0)</f>
        <v>2.5694444444444445E-3</v>
      </c>
      <c r="F5" s="84">
        <f t="shared" si="1"/>
        <v>0.67131944444444447</v>
      </c>
      <c r="G5" s="89">
        <v>0.7160185185185185</v>
      </c>
      <c r="H5" s="90">
        <v>6.9444444444444447E-4</v>
      </c>
      <c r="I5" s="89">
        <v>1.3888888888888889E-3</v>
      </c>
      <c r="J5" s="92">
        <f t="shared" si="2"/>
        <v>4.6087962962962921E-2</v>
      </c>
    </row>
    <row r="6" spans="1:10" ht="30" x14ac:dyDescent="0.5">
      <c r="A6" s="33">
        <f t="shared" si="0"/>
        <v>3</v>
      </c>
      <c r="B6" s="35">
        <v>16</v>
      </c>
      <c r="C6" s="216" t="str">
        <f>VLOOKUP(B6,A!A:C,2,0)</f>
        <v>Racek A</v>
      </c>
      <c r="D6" s="235" t="str">
        <f>VLOOKUP(B6,A!A:C,3,0)</f>
        <v>4.přístav - Rackové</v>
      </c>
      <c r="E6" s="124">
        <f>VLOOKUP($B6,A_všestrannost!B:N,13,0)</f>
        <v>7.7083333333333335E-3</v>
      </c>
      <c r="F6" s="84">
        <f t="shared" si="1"/>
        <v>0.67645833333333338</v>
      </c>
      <c r="G6" s="89">
        <v>0.72271990740740744</v>
      </c>
      <c r="H6" s="85">
        <v>6.9444444444444447E-4</v>
      </c>
      <c r="I6" s="89">
        <v>6.9444444444444447E-4</v>
      </c>
      <c r="J6" s="92">
        <f t="shared" si="2"/>
        <v>4.6956018518518494E-2</v>
      </c>
    </row>
    <row r="7" spans="1:10" ht="30" x14ac:dyDescent="0.5">
      <c r="A7" s="33">
        <f t="shared" si="0"/>
        <v>4</v>
      </c>
      <c r="B7" s="35">
        <v>10</v>
      </c>
      <c r="C7" s="216" t="str">
        <f>VLOOKUP(B7,A!A:C,2,0)</f>
        <v>Racek C</v>
      </c>
      <c r="D7" s="235" t="str">
        <f>VLOOKUP(B7,A!A:C,3,0)</f>
        <v>4.přístav - Rackové</v>
      </c>
      <c r="E7" s="124">
        <f>VLOOKUP($B7,A_všestrannost!B:N,13,0)</f>
        <v>8.7384259259259255E-3</v>
      </c>
      <c r="F7" s="84">
        <f t="shared" si="1"/>
        <v>0.67748842592592595</v>
      </c>
      <c r="G7" s="89">
        <v>0.72438657407407403</v>
      </c>
      <c r="H7" s="90">
        <v>6.9444444444444447E-4</v>
      </c>
      <c r="I7" s="89">
        <v>6.9444444444444447E-4</v>
      </c>
      <c r="J7" s="92">
        <f t="shared" si="2"/>
        <v>4.759259259259252E-2</v>
      </c>
    </row>
    <row r="8" spans="1:10" ht="30" x14ac:dyDescent="0.5">
      <c r="A8" s="33">
        <f t="shared" si="0"/>
        <v>5</v>
      </c>
      <c r="B8" s="35">
        <v>9</v>
      </c>
      <c r="C8" s="216" t="str">
        <f>VLOOKUP(B8,A!A:C,2,0)</f>
        <v>Kobry</v>
      </c>
      <c r="D8" s="235" t="str">
        <f>VLOOKUP(B8,A!A:C,3,0)</f>
        <v>DDM Praha 2</v>
      </c>
      <c r="E8" s="124">
        <f>VLOOKUP($B8,A_všestrannost!B:N,13,0)</f>
        <v>6.6782407407407415E-3</v>
      </c>
      <c r="F8" s="84">
        <f t="shared" si="1"/>
        <v>0.67542824074074082</v>
      </c>
      <c r="G8" s="89">
        <v>0.72237268518518516</v>
      </c>
      <c r="H8" s="85">
        <v>0</v>
      </c>
      <c r="I8" s="89">
        <v>6.9444444444444447E-4</v>
      </c>
      <c r="J8" s="92">
        <f t="shared" si="2"/>
        <v>4.7638888888888786E-2</v>
      </c>
    </row>
    <row r="9" spans="1:10" ht="30" x14ac:dyDescent="0.5">
      <c r="A9" s="33">
        <f t="shared" si="0"/>
        <v>6</v>
      </c>
      <c r="B9" s="35">
        <v>3</v>
      </c>
      <c r="C9" s="216" t="str">
        <f>VLOOKUP(B9,A!A:C,2,0)</f>
        <v>Jedeme si pro medvěda</v>
      </c>
      <c r="D9" s="235" t="str">
        <f>VLOOKUP(B9,A!A:C,3,0)</f>
        <v>VTO Neptun</v>
      </c>
      <c r="E9" s="124">
        <f>VLOOKUP($B9,A_všestrannost!B:N,13,0)</f>
        <v>1.5393518518518519E-3</v>
      </c>
      <c r="F9" s="84">
        <f t="shared" si="1"/>
        <v>0.6702893518518519</v>
      </c>
      <c r="G9" s="89">
        <v>0.71747685185185184</v>
      </c>
      <c r="H9" s="90">
        <v>0</v>
      </c>
      <c r="I9" s="89">
        <v>6.9444444444444447E-4</v>
      </c>
      <c r="J9" s="92">
        <f t="shared" si="2"/>
        <v>4.788194444444438E-2</v>
      </c>
    </row>
    <row r="10" spans="1:10" ht="30" x14ac:dyDescent="0.5">
      <c r="A10" s="33">
        <f t="shared" si="0"/>
        <v>7</v>
      </c>
      <c r="B10" s="35">
        <v>1</v>
      </c>
      <c r="C10" s="216" t="str">
        <f>VLOOKUP(B10,A!A:C,2,0)</f>
        <v>Císařova pážata</v>
      </c>
      <c r="D10" s="235" t="str">
        <f>VLOOKUP(B10,A!A:C,3,0)</f>
        <v>VTO Tygři</v>
      </c>
      <c r="E10" s="124">
        <f>VLOOKUP($B10,A_všestrannost!B:N,13,0)</f>
        <v>4.6296296296296302E-3</v>
      </c>
      <c r="F10" s="84">
        <f t="shared" si="1"/>
        <v>0.67337962962962972</v>
      </c>
      <c r="G10" s="89">
        <v>0.72070601851851857</v>
      </c>
      <c r="H10" s="85">
        <v>0</v>
      </c>
      <c r="I10" s="89">
        <v>6.9444444444444447E-4</v>
      </c>
      <c r="J10" s="92">
        <f t="shared" si="2"/>
        <v>4.802083333333329E-2</v>
      </c>
    </row>
    <row r="11" spans="1:10" ht="30" x14ac:dyDescent="0.5">
      <c r="A11" s="33">
        <f t="shared" si="0"/>
        <v>8</v>
      </c>
      <c r="B11" s="35">
        <v>12</v>
      </c>
      <c r="C11" s="216" t="str">
        <f>VLOOKUP(B11,A!A:C,2,0)</f>
        <v>Ouška</v>
      </c>
      <c r="D11" s="235" t="str">
        <f>VLOOKUP(B11,A!A:C,3,0)</f>
        <v>4. přístav</v>
      </c>
      <c r="E11" s="124">
        <f>VLOOKUP($B11,A_všestrannost!B:N,13,0)</f>
        <v>1.0185185185185186E-3</v>
      </c>
      <c r="F11" s="84">
        <f t="shared" si="1"/>
        <v>0.6697685185185186</v>
      </c>
      <c r="G11" s="89">
        <v>0.71678240740740751</v>
      </c>
      <c r="H11" s="90">
        <v>6.9444444444444447E-4</v>
      </c>
      <c r="I11" s="89">
        <v>1.3888888888888889E-3</v>
      </c>
      <c r="J11" s="92">
        <f t="shared" si="2"/>
        <v>4.8402777777777801E-2</v>
      </c>
    </row>
    <row r="12" spans="1:10" ht="30" x14ac:dyDescent="0.5">
      <c r="A12" s="33">
        <f t="shared" si="0"/>
        <v>9</v>
      </c>
      <c r="B12" s="35">
        <v>7</v>
      </c>
      <c r="C12" s="216" t="str">
        <f>VLOOKUP(B12,A!A:C,2,0)</f>
        <v>Beaver</v>
      </c>
      <c r="D12" s="235" t="str">
        <f>VLOOKUP(B12,A!A:C,3,0)</f>
        <v>4. přístav - Bobříci</v>
      </c>
      <c r="E12" s="124">
        <f>VLOOKUP($B12,A_všestrannost!B:N,13,0)</f>
        <v>4.6296296296296302E-3</v>
      </c>
      <c r="F12" s="84">
        <f t="shared" si="1"/>
        <v>0.67337962962962972</v>
      </c>
      <c r="G12" s="89">
        <v>0.7205555555555555</v>
      </c>
      <c r="H12" s="85">
        <v>0</v>
      </c>
      <c r="I12" s="89">
        <v>1.3888888888888889E-3</v>
      </c>
      <c r="J12" s="92">
        <f t="shared" si="2"/>
        <v>4.8564814814814679E-2</v>
      </c>
    </row>
    <row r="13" spans="1:10" ht="30" x14ac:dyDescent="0.5">
      <c r="A13" s="33">
        <f t="shared" si="0"/>
        <v>10</v>
      </c>
      <c r="B13" s="35">
        <v>8</v>
      </c>
      <c r="C13" s="216" t="str">
        <f>VLOOKUP(B13,A!A:C,2,0)</f>
        <v>Ó-gvak</v>
      </c>
      <c r="D13" s="235" t="str">
        <f>VLOOKUP(B13,A!A:C,3,0)</f>
        <v>4.přístav - Želvy</v>
      </c>
      <c r="E13" s="124">
        <f>VLOOKUP($B13,A_všestrannost!B:N,13,0)</f>
        <v>1.0185185185185186E-3</v>
      </c>
      <c r="F13" s="84">
        <f t="shared" si="1"/>
        <v>0.6697685185185186</v>
      </c>
      <c r="G13" s="89">
        <v>0.71802083333333344</v>
      </c>
      <c r="H13" s="90">
        <v>6.9444444444444447E-4</v>
      </c>
      <c r="I13" s="89">
        <v>6.9444444444444447E-4</v>
      </c>
      <c r="J13" s="92">
        <f t="shared" si="2"/>
        <v>4.8946759259259287E-2</v>
      </c>
    </row>
    <row r="14" spans="1:10" ht="30" x14ac:dyDescent="0.5">
      <c r="A14" s="33">
        <f t="shared" si="0"/>
        <v>11</v>
      </c>
      <c r="B14" s="35">
        <v>11</v>
      </c>
      <c r="C14" s="216" t="str">
        <f>VLOOKUP(B14,A!A:C,2,0)</f>
        <v>Titanik</v>
      </c>
      <c r="D14" s="235" t="str">
        <f>VLOOKUP(B14,A!A:C,3,0)</f>
        <v>4.přístav - Želvy</v>
      </c>
      <c r="E14" s="124">
        <f>VLOOKUP($B14,A_všestrannost!B:N,13,0)</f>
        <v>1.5393518518518519E-3</v>
      </c>
      <c r="F14" s="84">
        <f t="shared" si="1"/>
        <v>0.6702893518518519</v>
      </c>
      <c r="G14" s="89">
        <v>0.7189699074074074</v>
      </c>
      <c r="H14" s="90">
        <v>6.9444444444444447E-4</v>
      </c>
      <c r="I14" s="89">
        <v>6.9444444444444447E-4</v>
      </c>
      <c r="J14" s="92">
        <f t="shared" si="2"/>
        <v>4.9374999999999947E-2</v>
      </c>
    </row>
    <row r="15" spans="1:10" ht="30" x14ac:dyDescent="0.5">
      <c r="A15" s="33">
        <f t="shared" si="0"/>
        <v>12</v>
      </c>
      <c r="B15" s="35">
        <v>6</v>
      </c>
      <c r="C15" s="216" t="str">
        <f>VLOOKUP(B15,A!A:C,2,0)</f>
        <v>Rychlý pomalochodi</v>
      </c>
      <c r="D15" s="235" t="str">
        <f>VLOOKUP(B15,A!A:C,3,0)</f>
        <v>Mokro</v>
      </c>
      <c r="E15" s="124">
        <f>VLOOKUP($B15,A_všestrannost!B:N,13,0)</f>
        <v>7.7083333333333335E-3</v>
      </c>
      <c r="F15" s="84">
        <f t="shared" si="1"/>
        <v>0.67645833333333338</v>
      </c>
      <c r="G15" s="89">
        <v>0.7252777777777778</v>
      </c>
      <c r="H15" s="90">
        <v>6.9444444444444447E-4</v>
      </c>
      <c r="I15" s="89">
        <v>6.9444444444444447E-4</v>
      </c>
      <c r="J15" s="92">
        <f t="shared" si="2"/>
        <v>4.9513888888888857E-2</v>
      </c>
    </row>
    <row r="16" spans="1:10" ht="30" x14ac:dyDescent="0.5">
      <c r="A16" s="33">
        <f t="shared" si="0"/>
        <v>13</v>
      </c>
      <c r="B16" s="35">
        <v>20</v>
      </c>
      <c r="C16" s="216" t="str">
        <f>VLOOKUP(B16,A!A:C,2,0)</f>
        <v>Zakletý ropuchy</v>
      </c>
      <c r="D16" s="235" t="str">
        <f>VLOOKUP(B16,A!A:C,3,0)</f>
        <v>VTO Neptun</v>
      </c>
      <c r="E16" s="124">
        <f>VLOOKUP($B16,A_všestrannost!B:N,13,0)</f>
        <v>1.2337962962962962E-2</v>
      </c>
      <c r="F16" s="84">
        <f t="shared" si="1"/>
        <v>0.68108796296296303</v>
      </c>
      <c r="G16" s="89">
        <v>0.73115740740740742</v>
      </c>
      <c r="H16" s="90">
        <v>0</v>
      </c>
      <c r="I16" s="89">
        <v>6.9444444444444447E-4</v>
      </c>
      <c r="J16" s="92">
        <f t="shared" si="2"/>
        <v>5.0763888888888831E-2</v>
      </c>
    </row>
    <row r="17" spans="1:10" ht="30" x14ac:dyDescent="0.5">
      <c r="A17" s="33">
        <f t="shared" si="0"/>
        <v>14</v>
      </c>
      <c r="B17" s="35">
        <v>13</v>
      </c>
      <c r="C17" s="216" t="str">
        <f>VLOOKUP(B17,A!A:C,2,0)</f>
        <v>Delfíni</v>
      </c>
      <c r="D17" s="235" t="str">
        <f>VLOOKUP(B17,A!A:C,3,0)</f>
        <v>4.přístav - Želvy</v>
      </c>
      <c r="E17" s="124">
        <f>VLOOKUP($B17,A_všestrannost!B:N,13,0)</f>
        <v>2.0486111111111113E-3</v>
      </c>
      <c r="F17" s="84">
        <f t="shared" si="1"/>
        <v>0.67079861111111116</v>
      </c>
      <c r="G17" s="89">
        <v>0.7208796296296297</v>
      </c>
      <c r="H17" s="90">
        <v>6.9444444444444447E-4</v>
      </c>
      <c r="I17" s="89">
        <v>6.9444444444444447E-4</v>
      </c>
      <c r="J17" s="92">
        <f t="shared" si="2"/>
        <v>5.0775462962962981E-2</v>
      </c>
    </row>
    <row r="18" spans="1:10" ht="30" x14ac:dyDescent="0.5">
      <c r="A18" s="33">
        <f t="shared" si="0"/>
        <v>15</v>
      </c>
      <c r="B18" s="35">
        <v>17</v>
      </c>
      <c r="C18" s="216" t="str">
        <f>VLOOKUP(B18,A!A:C,2,0)</f>
        <v>Vodníci</v>
      </c>
      <c r="D18" s="235" t="str">
        <f>VLOOKUP(B18,A!A:C,3,0)</f>
        <v>Starý psi</v>
      </c>
      <c r="E18" s="124">
        <f>VLOOKUP($B18,A_všestrannost!B:N,13,0)</f>
        <v>3.0787037037037037E-3</v>
      </c>
      <c r="F18" s="84">
        <f t="shared" si="1"/>
        <v>0.67182870370370373</v>
      </c>
      <c r="G18" s="89">
        <v>0.72245370370370365</v>
      </c>
      <c r="H18" s="90">
        <v>6.9444444444444447E-4</v>
      </c>
      <c r="I18" s="89">
        <v>6.9444444444444447E-4</v>
      </c>
      <c r="J18" s="92">
        <f t="shared" si="2"/>
        <v>5.1319444444444362E-2</v>
      </c>
    </row>
    <row r="19" spans="1:10" ht="30" x14ac:dyDescent="0.5">
      <c r="A19" s="33">
        <f t="shared" si="0"/>
        <v>16</v>
      </c>
      <c r="B19" s="35">
        <v>5</v>
      </c>
      <c r="C19" s="216" t="str">
        <f>VLOOKUP(B19,A!A:C,2,0)</f>
        <v>Plameňáci</v>
      </c>
      <c r="D19" s="235" t="str">
        <f>VLOOKUP(B19,A!A:C,3,0)</f>
        <v>4. přístav - Želvy/Rackové</v>
      </c>
      <c r="E19" s="124">
        <f>VLOOKUP($B19,A_všestrannost!B:N,13,0)</f>
        <v>5.138888888888889E-3</v>
      </c>
      <c r="F19" s="84">
        <f t="shared" si="1"/>
        <v>0.67388888888888898</v>
      </c>
      <c r="G19" s="89">
        <v>0.72553240740740732</v>
      </c>
      <c r="H19" s="90">
        <v>0</v>
      </c>
      <c r="I19" s="89">
        <v>1.3888888888888889E-3</v>
      </c>
      <c r="J19" s="92">
        <f t="shared" si="2"/>
        <v>5.303240740740723E-2</v>
      </c>
    </row>
    <row r="20" spans="1:10" ht="30" x14ac:dyDescent="0.5">
      <c r="A20" s="33">
        <f t="shared" si="0"/>
        <v>17</v>
      </c>
      <c r="B20" s="35">
        <v>2</v>
      </c>
      <c r="C20" s="216" t="str">
        <f>VLOOKUP(B20,A!A:C,2,0)</f>
        <v>Pomalý rychlochodi</v>
      </c>
      <c r="D20" s="235" t="str">
        <f>VLOOKUP(B20,A!A:C,3,0)</f>
        <v>Mokro</v>
      </c>
      <c r="E20" s="124">
        <f>VLOOKUP($B20,A_všestrannost!B:N,13,0)</f>
        <v>0</v>
      </c>
      <c r="F20" s="84">
        <f t="shared" si="1"/>
        <v>0.66875000000000007</v>
      </c>
      <c r="G20" s="89">
        <v>0.72157407407407403</v>
      </c>
      <c r="H20" s="90">
        <v>6.9444444444444447E-4</v>
      </c>
      <c r="I20" s="89">
        <v>6.9444444444444447E-4</v>
      </c>
      <c r="J20" s="92">
        <f t="shared" si="2"/>
        <v>5.351851851851841E-2</v>
      </c>
    </row>
    <row r="21" spans="1:10" ht="30" x14ac:dyDescent="0.5">
      <c r="A21" s="33">
        <f t="shared" si="0"/>
        <v>18</v>
      </c>
      <c r="B21" s="35">
        <v>14</v>
      </c>
      <c r="C21" s="216" t="str">
        <f>VLOOKUP(B21,A!A:C,2,0)</f>
        <v>Melounové žvýkačky jsou nej</v>
      </c>
      <c r="D21" s="235" t="str">
        <f>VLOOKUP(B21,A!A:C,3,0)</f>
        <v>VTO Regent</v>
      </c>
      <c r="E21" s="124">
        <f>VLOOKUP($B21,A_všestrannost!B:N,13,0)</f>
        <v>4.108796296296297E-3</v>
      </c>
      <c r="F21" s="84">
        <f t="shared" si="1"/>
        <v>0.67285879629629641</v>
      </c>
      <c r="G21" s="89">
        <v>0.72653935185185192</v>
      </c>
      <c r="H21" s="90">
        <v>0</v>
      </c>
      <c r="I21" s="89">
        <v>6.9444444444444447E-4</v>
      </c>
      <c r="J21" s="92">
        <f t="shared" si="2"/>
        <v>5.4374999999999951E-2</v>
      </c>
    </row>
    <row r="22" spans="1:10" ht="30" x14ac:dyDescent="0.5">
      <c r="A22" s="33">
        <f t="shared" si="0"/>
        <v>19</v>
      </c>
      <c r="B22" s="35">
        <v>4</v>
      </c>
      <c r="C22" s="216" t="str">
        <f>VLOOKUP(B22,A!A:C,2,0)</f>
        <v>Vlříci</v>
      </c>
      <c r="D22" s="235" t="str">
        <f>VLOOKUP(B22,A!A:C,3,0)</f>
        <v>4. přístav - Bobříci</v>
      </c>
      <c r="E22" s="124">
        <f>VLOOKUP($B22,A_všestrannost!B:N,13,0)</f>
        <v>9.7685185185185184E-3</v>
      </c>
      <c r="F22" s="84">
        <f t="shared" si="1"/>
        <v>0.67851851851851863</v>
      </c>
      <c r="G22" s="89">
        <v>0.74170138888888892</v>
      </c>
      <c r="H22" s="90">
        <v>0</v>
      </c>
      <c r="I22" s="89">
        <v>1.3888888888888889E-3</v>
      </c>
      <c r="J22" s="92">
        <f t="shared" si="2"/>
        <v>6.4571759259259176E-2</v>
      </c>
    </row>
    <row r="23" spans="1:10" ht="30.6" thickBot="1" x14ac:dyDescent="0.55000000000000004">
      <c r="A23" s="186">
        <f t="shared" si="0"/>
        <v>20</v>
      </c>
      <c r="B23" s="232">
        <v>18</v>
      </c>
      <c r="C23" s="236" t="str">
        <f>VLOOKUP(B23,A!A:C,2,0)</f>
        <v>Racek B</v>
      </c>
      <c r="D23" s="237" t="str">
        <f>VLOOKUP(B23,A!A:C,3,0)</f>
        <v>4.přístav - Rackové</v>
      </c>
      <c r="E23" s="238">
        <f>VLOOKUP($B23,A_všestrannost!B:N,13,0)</f>
        <v>1.3888888888888888E-2</v>
      </c>
      <c r="F23" s="239">
        <f t="shared" si="1"/>
        <v>0.68263888888888891</v>
      </c>
      <c r="G23" s="240">
        <v>0.73504629629629636</v>
      </c>
      <c r="H23" s="241">
        <v>6.9444444444444447E-4</v>
      </c>
      <c r="I23" s="240">
        <v>1.3888888888888888E-2</v>
      </c>
      <c r="J23" s="242">
        <f t="shared" si="2"/>
        <v>6.6296296296296353E-2</v>
      </c>
    </row>
    <row r="25" spans="1:10" ht="29.25" customHeight="1" thickBot="1" x14ac:dyDescent="0.45">
      <c r="E25" s="134" t="s">
        <v>32</v>
      </c>
      <c r="F25" s="135">
        <v>0.66875000000000007</v>
      </c>
      <c r="H25" s="78"/>
      <c r="I25" s="134" t="s">
        <v>47</v>
      </c>
      <c r="J25" s="136">
        <v>8.3333333333333329E-2</v>
      </c>
    </row>
  </sheetData>
  <sortState xmlns:xlrd2="http://schemas.microsoft.com/office/spreadsheetml/2017/richdata2" ref="A4:J23">
    <sortCondition ref="A4:A23"/>
  </sortState>
  <mergeCells count="1">
    <mergeCell ref="A1:J1"/>
  </mergeCells>
  <conditionalFormatting sqref="J4:J23">
    <cfRule type="cellIs" dxfId="0" priority="2" stopIfTrue="1" operator="greaterThan">
      <formula>$J$25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"/>
  <sheetViews>
    <sheetView view="pageBreakPreview" zoomScale="60" zoomScaleNormal="70" workbookViewId="0">
      <selection activeCell="C28" sqref="C28"/>
    </sheetView>
  </sheetViews>
  <sheetFormatPr defaultColWidth="9.109375" defaultRowHeight="15.6" x14ac:dyDescent="0.3"/>
  <cols>
    <col min="1" max="1" width="8" style="2" customWidth="1"/>
    <col min="2" max="2" width="17.5546875" style="2" customWidth="1"/>
    <col min="3" max="3" width="68.6640625" style="1" customWidth="1"/>
    <col min="4" max="4" width="57.109375" style="1" bestFit="1" customWidth="1"/>
    <col min="5" max="7" width="9.6640625" style="2" customWidth="1"/>
    <col min="8" max="8" width="10.5546875" style="2" customWidth="1"/>
    <col min="9" max="13" width="9.6640625" style="2" customWidth="1"/>
    <col min="14" max="14" width="19.109375" style="2" customWidth="1"/>
    <col min="15" max="15" width="10.6640625" style="2" customWidth="1"/>
    <col min="16" max="16" width="18.109375" style="2" bestFit="1" customWidth="1"/>
    <col min="17" max="17" width="10.88671875" style="2" customWidth="1"/>
    <col min="18" max="18" width="7.5546875" style="2" customWidth="1"/>
    <col min="19" max="16384" width="9.109375" style="2"/>
  </cols>
  <sheetData>
    <row r="1" spans="1:18" ht="127.8" thickBot="1" x14ac:dyDescent="2.0499999999999998">
      <c r="A1" s="295" t="s">
        <v>33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67">
        <f>B!E1</f>
        <v>24</v>
      </c>
    </row>
    <row r="2" spans="1:18" s="3" customFormat="1" ht="202.8" thickBot="1" x14ac:dyDescent="0.3">
      <c r="A2" s="218"/>
      <c r="B2" s="219" t="s">
        <v>3</v>
      </c>
      <c r="C2" s="219" t="s">
        <v>14</v>
      </c>
      <c r="D2" s="220" t="s">
        <v>2</v>
      </c>
      <c r="E2" s="221" t="s">
        <v>152</v>
      </c>
      <c r="F2" s="221" t="s">
        <v>144</v>
      </c>
      <c r="G2" s="221" t="s">
        <v>148</v>
      </c>
      <c r="H2" s="221" t="s">
        <v>153</v>
      </c>
      <c r="I2" s="221" t="s">
        <v>146</v>
      </c>
      <c r="J2" s="221" t="s">
        <v>147</v>
      </c>
      <c r="K2" s="221" t="s">
        <v>155</v>
      </c>
      <c r="L2" s="221" t="s">
        <v>150</v>
      </c>
      <c r="M2" s="222" t="s">
        <v>11</v>
      </c>
      <c r="N2" s="223" t="s">
        <v>15</v>
      </c>
      <c r="O2" s="68"/>
      <c r="P2" s="3" t="s">
        <v>53</v>
      </c>
      <c r="Q2" s="3" t="s">
        <v>51</v>
      </c>
      <c r="R2" s="3" t="s">
        <v>52</v>
      </c>
    </row>
    <row r="3" spans="1:18" ht="30" x14ac:dyDescent="0.5">
      <c r="A3" s="224">
        <f t="shared" ref="A3:A26" si="0">RANK(M3,$M:$M)</f>
        <v>1</v>
      </c>
      <c r="B3" s="225">
        <v>34</v>
      </c>
      <c r="C3" s="226" t="str">
        <f>VLOOKUP(B3,B!A:C,2,0)</f>
        <v>Dívky od Vltavské břečky a ty dva vzádu</v>
      </c>
      <c r="D3" s="227" t="str">
        <f>VLOOKUP(B3,B!A:C,3,0)</f>
        <v>VTO Regent + Tygři</v>
      </c>
      <c r="E3" s="228">
        <v>6</v>
      </c>
      <c r="F3" s="228">
        <v>10</v>
      </c>
      <c r="G3" s="228">
        <v>9</v>
      </c>
      <c r="H3" s="228">
        <v>12</v>
      </c>
      <c r="I3" s="228">
        <v>6</v>
      </c>
      <c r="J3" s="228">
        <v>9</v>
      </c>
      <c r="K3" s="228">
        <v>7</v>
      </c>
      <c r="L3" s="228">
        <v>12</v>
      </c>
      <c r="M3" s="229">
        <f t="shared" ref="M3:M26" si="1">SUM(E3:L3)</f>
        <v>71</v>
      </c>
      <c r="N3" s="230">
        <f t="shared" ref="N3:N26" si="2">TIME(0,Q3,R3)</f>
        <v>0</v>
      </c>
      <c r="P3" s="2">
        <f t="shared" ref="P3:P26" si="3">$O$1/(MAX($M$3:$M$30)-MIN($M$3:$M$30))*60*(MAX($M$3:$M$30)-$M3)</f>
        <v>0</v>
      </c>
      <c r="Q3" s="57">
        <f t="shared" ref="Q3:Q26" si="4">FLOOR(P3/60,1)</f>
        <v>0</v>
      </c>
      <c r="R3" s="57">
        <f t="shared" ref="R3:R26" si="5">(P3/60-Q3)*60</f>
        <v>0</v>
      </c>
    </row>
    <row r="4" spans="1:18" ht="30" x14ac:dyDescent="0.5">
      <c r="A4" s="33">
        <f t="shared" si="0"/>
        <v>2</v>
      </c>
      <c r="B4" s="18">
        <v>39</v>
      </c>
      <c r="C4" s="217" t="str">
        <f>VLOOKUP(B4,B!A:C,2,0)</f>
        <v>Skřítek z betonu</v>
      </c>
      <c r="D4" s="35" t="str">
        <f>VLOOKUP(B4,B!A:C,3,0)</f>
        <v>DDM Praha 2</v>
      </c>
      <c r="E4" s="36">
        <v>10</v>
      </c>
      <c r="F4" s="34">
        <v>10</v>
      </c>
      <c r="G4" s="36">
        <v>8</v>
      </c>
      <c r="H4" s="34">
        <v>9</v>
      </c>
      <c r="I4" s="34">
        <v>4</v>
      </c>
      <c r="J4" s="34">
        <v>7</v>
      </c>
      <c r="K4" s="34">
        <v>8</v>
      </c>
      <c r="L4" s="36">
        <v>12</v>
      </c>
      <c r="M4" s="37">
        <f t="shared" si="1"/>
        <v>68</v>
      </c>
      <c r="N4" s="59">
        <f t="shared" si="2"/>
        <v>1.6087962962962963E-3</v>
      </c>
      <c r="P4" s="2">
        <f t="shared" si="3"/>
        <v>139.35483870967744</v>
      </c>
      <c r="Q4" s="57">
        <f t="shared" si="4"/>
        <v>2</v>
      </c>
      <c r="R4" s="57">
        <f t="shared" si="5"/>
        <v>19.354838709677431</v>
      </c>
    </row>
    <row r="5" spans="1:18" ht="30" x14ac:dyDescent="0.5">
      <c r="A5" s="33">
        <f t="shared" si="0"/>
        <v>3</v>
      </c>
      <c r="B5" s="18">
        <v>42</v>
      </c>
      <c r="C5" s="217" t="str">
        <f>VLOOKUP(B5,B!A:C,2,0)</f>
        <v>Rytíři u piknikového stolu</v>
      </c>
      <c r="D5" s="35" t="str">
        <f>VLOOKUP(B5,B!A:C,3,0)</f>
        <v>Práčata</v>
      </c>
      <c r="E5" s="36">
        <v>6</v>
      </c>
      <c r="F5" s="34">
        <v>11</v>
      </c>
      <c r="G5" s="36">
        <v>10</v>
      </c>
      <c r="H5" s="34">
        <v>11</v>
      </c>
      <c r="I5" s="34">
        <v>8</v>
      </c>
      <c r="J5" s="34">
        <v>3</v>
      </c>
      <c r="K5" s="34">
        <v>5</v>
      </c>
      <c r="L5" s="36">
        <v>12</v>
      </c>
      <c r="M5" s="37">
        <f t="shared" si="1"/>
        <v>66</v>
      </c>
      <c r="N5" s="59">
        <f t="shared" si="2"/>
        <v>2.685185185185185E-3</v>
      </c>
      <c r="P5" s="2">
        <f t="shared" si="3"/>
        <v>232.25806451612902</v>
      </c>
      <c r="Q5" s="57">
        <f t="shared" si="4"/>
        <v>3</v>
      </c>
      <c r="R5" s="57">
        <f t="shared" si="5"/>
        <v>52.258064516129011</v>
      </c>
    </row>
    <row r="6" spans="1:18" ht="30" x14ac:dyDescent="0.5">
      <c r="A6" s="33">
        <f t="shared" si="0"/>
        <v>4</v>
      </c>
      <c r="B6" s="18">
        <v>33</v>
      </c>
      <c r="C6" s="217" t="str">
        <f>VLOOKUP(B6,B!A:C,2,0)</f>
        <v>Zakletý trpaslíci</v>
      </c>
      <c r="D6" s="35" t="str">
        <f>VLOOKUP(B6,B!A:C,3,0)</f>
        <v>VTO Neptun</v>
      </c>
      <c r="E6" s="36">
        <v>8</v>
      </c>
      <c r="F6" s="34">
        <v>6</v>
      </c>
      <c r="G6" s="36">
        <v>8</v>
      </c>
      <c r="H6" s="34">
        <v>12</v>
      </c>
      <c r="I6" s="34">
        <v>4</v>
      </c>
      <c r="J6" s="34">
        <v>5</v>
      </c>
      <c r="K6" s="34">
        <v>7</v>
      </c>
      <c r="L6" s="36">
        <v>12</v>
      </c>
      <c r="M6" s="37">
        <f t="shared" si="1"/>
        <v>62</v>
      </c>
      <c r="N6" s="59">
        <f t="shared" si="2"/>
        <v>4.8379629629629632E-3</v>
      </c>
      <c r="O6" s="69"/>
      <c r="P6" s="2">
        <f t="shared" si="3"/>
        <v>418.06451612903226</v>
      </c>
      <c r="Q6" s="57">
        <f t="shared" si="4"/>
        <v>6</v>
      </c>
      <c r="R6" s="57">
        <f t="shared" si="5"/>
        <v>58.064516129032256</v>
      </c>
    </row>
    <row r="7" spans="1:18" ht="30" x14ac:dyDescent="0.5">
      <c r="A7" s="33">
        <f t="shared" si="0"/>
        <v>4</v>
      </c>
      <c r="B7" s="18">
        <v>37</v>
      </c>
      <c r="C7" s="217" t="str">
        <f>VLOOKUP(B7,B!A:C,2,0)</f>
        <v>Motorový rohlík</v>
      </c>
      <c r="D7" s="35" t="str">
        <f>VLOOKUP(B7,B!A:C,3,0)</f>
        <v>Mokro</v>
      </c>
      <c r="E7" s="36">
        <v>8</v>
      </c>
      <c r="F7" s="34">
        <v>8</v>
      </c>
      <c r="G7" s="36">
        <v>8</v>
      </c>
      <c r="H7" s="34">
        <v>11</v>
      </c>
      <c r="I7" s="34">
        <v>6</v>
      </c>
      <c r="J7" s="34">
        <v>3</v>
      </c>
      <c r="K7" s="34">
        <v>8</v>
      </c>
      <c r="L7" s="36">
        <v>10</v>
      </c>
      <c r="M7" s="37">
        <f t="shared" si="1"/>
        <v>62</v>
      </c>
      <c r="N7" s="59">
        <f t="shared" si="2"/>
        <v>4.8379629629629632E-3</v>
      </c>
      <c r="P7" s="2">
        <f t="shared" si="3"/>
        <v>418.06451612903226</v>
      </c>
      <c r="Q7" s="57">
        <f t="shared" si="4"/>
        <v>6</v>
      </c>
      <c r="R7" s="57">
        <f t="shared" si="5"/>
        <v>58.064516129032256</v>
      </c>
    </row>
    <row r="8" spans="1:18" ht="30" x14ac:dyDescent="0.5">
      <c r="A8" s="33">
        <f t="shared" si="0"/>
        <v>4</v>
      </c>
      <c r="B8" s="18">
        <v>38</v>
      </c>
      <c r="C8" s="217" t="str">
        <f>VLOOKUP(B8,B!A:C,2,0)</f>
        <v>Co já vím</v>
      </c>
      <c r="D8" s="35" t="str">
        <f>VLOOKUP(B8,B!A:C,3,0)</f>
        <v>VTO Regent</v>
      </c>
      <c r="E8" s="36">
        <v>6</v>
      </c>
      <c r="F8" s="34">
        <v>11</v>
      </c>
      <c r="G8" s="36">
        <v>4</v>
      </c>
      <c r="H8" s="34">
        <v>11</v>
      </c>
      <c r="I8" s="34">
        <v>8</v>
      </c>
      <c r="J8" s="34">
        <v>4</v>
      </c>
      <c r="K8" s="34">
        <v>6</v>
      </c>
      <c r="L8" s="36">
        <v>12</v>
      </c>
      <c r="M8" s="37">
        <f t="shared" si="1"/>
        <v>62</v>
      </c>
      <c r="N8" s="59">
        <f t="shared" si="2"/>
        <v>4.8379629629629632E-3</v>
      </c>
      <c r="P8" s="2">
        <f t="shared" si="3"/>
        <v>418.06451612903226</v>
      </c>
      <c r="Q8" s="57">
        <f t="shared" si="4"/>
        <v>6</v>
      </c>
      <c r="R8" s="57">
        <f t="shared" si="5"/>
        <v>58.064516129032256</v>
      </c>
    </row>
    <row r="9" spans="1:18" ht="30" x14ac:dyDescent="0.5">
      <c r="A9" s="33">
        <f t="shared" si="0"/>
        <v>7</v>
      </c>
      <c r="B9" s="18">
        <v>35</v>
      </c>
      <c r="C9" s="217" t="str">
        <f>VLOOKUP(B9,B!A:C,2,0)</f>
        <v>Albatrosové 1</v>
      </c>
      <c r="D9" s="35" t="str">
        <f>VLOOKUP(B9,B!A:C,3,0)</f>
        <v>4. přístav</v>
      </c>
      <c r="E9" s="36">
        <v>4</v>
      </c>
      <c r="F9" s="34">
        <v>9</v>
      </c>
      <c r="G9" s="36">
        <v>6</v>
      </c>
      <c r="H9" s="34">
        <v>10</v>
      </c>
      <c r="I9" s="34">
        <v>6</v>
      </c>
      <c r="J9" s="34">
        <v>7</v>
      </c>
      <c r="K9" s="34">
        <v>7</v>
      </c>
      <c r="L9" s="36">
        <v>12</v>
      </c>
      <c r="M9" s="37">
        <f t="shared" si="1"/>
        <v>61</v>
      </c>
      <c r="N9" s="59">
        <f t="shared" si="2"/>
        <v>5.37037037037037E-3</v>
      </c>
      <c r="P9" s="2">
        <f t="shared" si="3"/>
        <v>464.51612903225805</v>
      </c>
      <c r="Q9" s="57">
        <f t="shared" si="4"/>
        <v>7</v>
      </c>
      <c r="R9" s="57">
        <f t="shared" si="5"/>
        <v>44.516129032258021</v>
      </c>
    </row>
    <row r="10" spans="1:18" ht="30" x14ac:dyDescent="0.5">
      <c r="A10" s="33">
        <f t="shared" si="0"/>
        <v>8</v>
      </c>
      <c r="B10" s="18">
        <v>41</v>
      </c>
      <c r="C10" s="217" t="str">
        <f>VLOOKUP(B10,B!A:C,2,0)</f>
        <v>Slavoj Faravond</v>
      </c>
      <c r="D10" s="35" t="str">
        <f>VLOOKUP(B10,B!A:C,3,0)</f>
        <v>4. přístav</v>
      </c>
      <c r="E10" s="36">
        <v>5</v>
      </c>
      <c r="F10" s="34">
        <v>6</v>
      </c>
      <c r="G10" s="36">
        <v>6</v>
      </c>
      <c r="H10" s="34">
        <v>11</v>
      </c>
      <c r="I10" s="34">
        <v>6</v>
      </c>
      <c r="J10" s="34">
        <v>5</v>
      </c>
      <c r="K10" s="34">
        <v>7</v>
      </c>
      <c r="L10" s="36">
        <v>12</v>
      </c>
      <c r="M10" s="37">
        <f t="shared" si="1"/>
        <v>58</v>
      </c>
      <c r="N10" s="59">
        <f t="shared" si="2"/>
        <v>6.9791666666666674E-3</v>
      </c>
      <c r="P10" s="2">
        <f t="shared" si="3"/>
        <v>603.87096774193549</v>
      </c>
      <c r="Q10" s="57">
        <f t="shared" si="4"/>
        <v>10</v>
      </c>
      <c r="R10" s="57">
        <f t="shared" si="5"/>
        <v>3.8709677419354804</v>
      </c>
    </row>
    <row r="11" spans="1:18" ht="30" x14ac:dyDescent="0.5">
      <c r="A11" s="33">
        <f t="shared" si="0"/>
        <v>9</v>
      </c>
      <c r="B11" s="18">
        <v>43</v>
      </c>
      <c r="C11" s="217" t="str">
        <f>VLOOKUP(B11,B!A:C,2,0)</f>
        <v>Kačky B2</v>
      </c>
      <c r="D11" s="35" t="str">
        <f>VLOOKUP(B11,B!A:C,3,0)</f>
        <v>4.přístav</v>
      </c>
      <c r="E11" s="36">
        <v>5</v>
      </c>
      <c r="F11" s="34">
        <v>7</v>
      </c>
      <c r="G11" s="36">
        <v>6</v>
      </c>
      <c r="H11" s="34">
        <v>12</v>
      </c>
      <c r="I11" s="34">
        <v>4</v>
      </c>
      <c r="J11" s="34">
        <v>6</v>
      </c>
      <c r="K11" s="34">
        <v>7</v>
      </c>
      <c r="L11" s="36">
        <v>10</v>
      </c>
      <c r="M11" s="37">
        <f t="shared" si="1"/>
        <v>57</v>
      </c>
      <c r="N11" s="59">
        <f t="shared" si="2"/>
        <v>7.5231481481481477E-3</v>
      </c>
      <c r="P11" s="2">
        <f t="shared" si="3"/>
        <v>650.32258064516134</v>
      </c>
      <c r="Q11" s="57">
        <f t="shared" si="4"/>
        <v>10</v>
      </c>
      <c r="R11" s="57">
        <f t="shared" si="5"/>
        <v>50.322580645161352</v>
      </c>
    </row>
    <row r="12" spans="1:18" ht="30" x14ac:dyDescent="0.5">
      <c r="A12" s="33">
        <f t="shared" si="0"/>
        <v>10</v>
      </c>
      <c r="B12" s="18">
        <v>30</v>
      </c>
      <c r="C12" s="217" t="str">
        <f>VLOOKUP(B12,B!A:C,2,0)</f>
        <v>Jamalova družina</v>
      </c>
      <c r="D12" s="35" t="str">
        <f>VLOOKUP(B12,B!A:C,3,0)</f>
        <v>VTO Tygři</v>
      </c>
      <c r="E12" s="36">
        <v>4</v>
      </c>
      <c r="F12" s="34">
        <v>7</v>
      </c>
      <c r="G12" s="36">
        <v>8</v>
      </c>
      <c r="H12" s="34">
        <v>11</v>
      </c>
      <c r="I12" s="34">
        <v>5</v>
      </c>
      <c r="J12" s="34">
        <v>3</v>
      </c>
      <c r="K12" s="34">
        <v>6</v>
      </c>
      <c r="L12" s="36">
        <v>12</v>
      </c>
      <c r="M12" s="37">
        <f t="shared" si="1"/>
        <v>56</v>
      </c>
      <c r="N12" s="59">
        <f t="shared" si="2"/>
        <v>8.0555555555555554E-3</v>
      </c>
      <c r="O12" s="69"/>
      <c r="P12" s="2">
        <f t="shared" si="3"/>
        <v>696.77419354838707</v>
      </c>
      <c r="Q12" s="57">
        <f t="shared" si="4"/>
        <v>11</v>
      </c>
      <c r="R12" s="57">
        <f t="shared" si="5"/>
        <v>36.774193548387117</v>
      </c>
    </row>
    <row r="13" spans="1:18" ht="30" x14ac:dyDescent="0.5">
      <c r="A13" s="33">
        <f t="shared" si="0"/>
        <v>11</v>
      </c>
      <c r="B13" s="18">
        <v>36</v>
      </c>
      <c r="C13" s="217" t="str">
        <f>VLOOKUP(B13,B!A:C,2,0)</f>
        <v>Albatrosové 2</v>
      </c>
      <c r="D13" s="35" t="str">
        <f>VLOOKUP(B13,B!A:C,3,0)</f>
        <v>4. přístav</v>
      </c>
      <c r="E13" s="36">
        <v>4</v>
      </c>
      <c r="F13" s="34">
        <v>8</v>
      </c>
      <c r="G13" s="36">
        <v>8</v>
      </c>
      <c r="H13" s="34">
        <v>12</v>
      </c>
      <c r="I13" s="34">
        <v>4</v>
      </c>
      <c r="J13" s="34">
        <v>3</v>
      </c>
      <c r="K13" s="34">
        <v>4</v>
      </c>
      <c r="L13" s="36">
        <v>12</v>
      </c>
      <c r="M13" s="37">
        <f t="shared" si="1"/>
        <v>55</v>
      </c>
      <c r="N13" s="59">
        <f t="shared" si="2"/>
        <v>8.5995370370370357E-3</v>
      </c>
      <c r="P13" s="2">
        <f t="shared" si="3"/>
        <v>743.22580645161293</v>
      </c>
      <c r="Q13" s="57">
        <f t="shared" si="4"/>
        <v>12</v>
      </c>
      <c r="R13" s="57">
        <f t="shared" si="5"/>
        <v>23.225806451612883</v>
      </c>
    </row>
    <row r="14" spans="1:18" ht="30" x14ac:dyDescent="0.5">
      <c r="A14" s="33">
        <f t="shared" si="0"/>
        <v>12</v>
      </c>
      <c r="B14" s="18">
        <v>25</v>
      </c>
      <c r="C14" s="217" t="str">
        <f>VLOOKUP(B14,B!A:C,2,0)</f>
        <v>Kačky B1</v>
      </c>
      <c r="D14" s="35" t="str">
        <f>VLOOKUP(B14,B!A:C,3,0)</f>
        <v>4.přístav</v>
      </c>
      <c r="E14" s="36">
        <v>2</v>
      </c>
      <c r="F14" s="34">
        <v>5</v>
      </c>
      <c r="G14" s="36">
        <v>8</v>
      </c>
      <c r="H14" s="34">
        <v>8</v>
      </c>
      <c r="I14" s="34">
        <v>7</v>
      </c>
      <c r="J14" s="34">
        <v>4</v>
      </c>
      <c r="K14" s="34">
        <v>8</v>
      </c>
      <c r="L14" s="36">
        <v>12</v>
      </c>
      <c r="M14" s="37">
        <f t="shared" si="1"/>
        <v>54</v>
      </c>
      <c r="N14" s="59">
        <f t="shared" si="2"/>
        <v>9.1319444444444443E-3</v>
      </c>
      <c r="O14" s="70"/>
      <c r="P14" s="2">
        <f t="shared" si="3"/>
        <v>789.67741935483878</v>
      </c>
      <c r="Q14" s="57">
        <f t="shared" si="4"/>
        <v>13</v>
      </c>
      <c r="R14" s="57">
        <f t="shared" si="5"/>
        <v>9.6774193548387544</v>
      </c>
    </row>
    <row r="15" spans="1:18" ht="30" x14ac:dyDescent="0.5">
      <c r="A15" s="33">
        <f t="shared" si="0"/>
        <v>12</v>
      </c>
      <c r="B15" s="18">
        <v>26</v>
      </c>
      <c r="C15" s="217" t="str">
        <f>VLOOKUP(B15,B!A:C,2,0)</f>
        <v>Albatrosové 3</v>
      </c>
      <c r="D15" s="35" t="str">
        <f>VLOOKUP(B15,B!A:C,3,0)</f>
        <v>4. přístav</v>
      </c>
      <c r="E15" s="36">
        <v>7</v>
      </c>
      <c r="F15" s="34">
        <v>8</v>
      </c>
      <c r="G15" s="36">
        <v>8</v>
      </c>
      <c r="H15" s="34">
        <v>8</v>
      </c>
      <c r="I15" s="34">
        <v>5</v>
      </c>
      <c r="J15" s="34">
        <v>4</v>
      </c>
      <c r="K15" s="34">
        <v>2</v>
      </c>
      <c r="L15" s="36">
        <v>12</v>
      </c>
      <c r="M15" s="37">
        <f t="shared" si="1"/>
        <v>54</v>
      </c>
      <c r="N15" s="59">
        <f t="shared" si="2"/>
        <v>9.1319444444444443E-3</v>
      </c>
      <c r="O15" s="69"/>
      <c r="P15" s="2">
        <f t="shared" si="3"/>
        <v>789.67741935483878</v>
      </c>
      <c r="Q15" s="57">
        <f t="shared" si="4"/>
        <v>13</v>
      </c>
      <c r="R15" s="57">
        <f t="shared" si="5"/>
        <v>9.6774193548387544</v>
      </c>
    </row>
    <row r="16" spans="1:18" ht="30" x14ac:dyDescent="0.5">
      <c r="A16" s="33">
        <f t="shared" si="0"/>
        <v>14</v>
      </c>
      <c r="B16" s="18">
        <v>23</v>
      </c>
      <c r="C16" s="217" t="str">
        <f>VLOOKUP(B16,B!A:C,2,0)</f>
        <v>Kačky B3</v>
      </c>
      <c r="D16" s="35" t="str">
        <f>VLOOKUP(B16,B!A:C,3,0)</f>
        <v>4.přístav</v>
      </c>
      <c r="E16" s="36">
        <v>5</v>
      </c>
      <c r="F16" s="34">
        <v>5</v>
      </c>
      <c r="G16" s="36">
        <v>7</v>
      </c>
      <c r="H16" s="34">
        <v>11</v>
      </c>
      <c r="I16" s="34">
        <v>4</v>
      </c>
      <c r="J16" s="34">
        <v>2</v>
      </c>
      <c r="K16" s="34">
        <v>7</v>
      </c>
      <c r="L16" s="36">
        <v>10</v>
      </c>
      <c r="M16" s="37">
        <f t="shared" si="1"/>
        <v>51</v>
      </c>
      <c r="N16" s="59">
        <f t="shared" si="2"/>
        <v>1.0752314814814814E-2</v>
      </c>
      <c r="O16" s="69"/>
      <c r="P16" s="2">
        <f t="shared" si="3"/>
        <v>929.0322580645161</v>
      </c>
      <c r="Q16" s="57">
        <f t="shared" si="4"/>
        <v>15</v>
      </c>
      <c r="R16" s="57">
        <f t="shared" si="5"/>
        <v>29.03225806451605</v>
      </c>
    </row>
    <row r="17" spans="1:18" ht="30" x14ac:dyDescent="0.5">
      <c r="A17" s="33">
        <f t="shared" si="0"/>
        <v>14</v>
      </c>
      <c r="B17" s="18">
        <v>31</v>
      </c>
      <c r="C17" s="217" t="str">
        <f>VLOOKUP(B17,B!A:C,2,0)</f>
        <v>Golden pigs</v>
      </c>
      <c r="D17" s="35" t="str">
        <f>VLOOKUP(B17,B!A:C,3,0)</f>
        <v>Starý psi</v>
      </c>
      <c r="E17" s="36">
        <v>3</v>
      </c>
      <c r="F17" s="34">
        <v>8</v>
      </c>
      <c r="G17" s="36">
        <v>5</v>
      </c>
      <c r="H17" s="34">
        <v>12</v>
      </c>
      <c r="I17" s="34">
        <v>4</v>
      </c>
      <c r="J17" s="34">
        <v>3</v>
      </c>
      <c r="K17" s="34">
        <v>5</v>
      </c>
      <c r="L17" s="36">
        <v>11</v>
      </c>
      <c r="M17" s="37">
        <f t="shared" si="1"/>
        <v>51</v>
      </c>
      <c r="N17" s="59">
        <f t="shared" si="2"/>
        <v>1.0752314814814814E-2</v>
      </c>
      <c r="O17" s="69"/>
      <c r="P17" s="2">
        <f t="shared" si="3"/>
        <v>929.0322580645161</v>
      </c>
      <c r="Q17" s="57">
        <f t="shared" si="4"/>
        <v>15</v>
      </c>
      <c r="R17" s="57">
        <f t="shared" si="5"/>
        <v>29.03225806451605</v>
      </c>
    </row>
    <row r="18" spans="1:18" ht="30" x14ac:dyDescent="0.5">
      <c r="A18" s="33">
        <f t="shared" si="0"/>
        <v>14</v>
      </c>
      <c r="B18" s="18">
        <v>44</v>
      </c>
      <c r="C18" s="217" t="str">
        <f>VLOOKUP(B18,B!A:C,2,0)</f>
        <v>Chudák Jožin podruhé</v>
      </c>
      <c r="D18" s="35" t="str">
        <f>VLOOKUP(B18,B!A:C,3,0)</f>
        <v>VTO Neptun</v>
      </c>
      <c r="E18" s="36">
        <v>4</v>
      </c>
      <c r="F18" s="34">
        <v>5</v>
      </c>
      <c r="G18" s="36">
        <v>4</v>
      </c>
      <c r="H18" s="34">
        <v>12</v>
      </c>
      <c r="I18" s="34">
        <v>5</v>
      </c>
      <c r="J18" s="34">
        <v>2</v>
      </c>
      <c r="K18" s="34">
        <v>7</v>
      </c>
      <c r="L18" s="36">
        <v>12</v>
      </c>
      <c r="M18" s="37">
        <f t="shared" si="1"/>
        <v>51</v>
      </c>
      <c r="N18" s="59">
        <f t="shared" si="2"/>
        <v>1.0752314814814814E-2</v>
      </c>
      <c r="P18" s="2">
        <f t="shared" si="3"/>
        <v>929.0322580645161</v>
      </c>
      <c r="Q18" s="57">
        <f t="shared" si="4"/>
        <v>15</v>
      </c>
      <c r="R18" s="57">
        <f t="shared" si="5"/>
        <v>29.03225806451605</v>
      </c>
    </row>
    <row r="19" spans="1:18" ht="30" x14ac:dyDescent="0.5">
      <c r="A19" s="33">
        <f t="shared" si="0"/>
        <v>17</v>
      </c>
      <c r="B19" s="18">
        <v>22</v>
      </c>
      <c r="C19" s="217" t="str">
        <f>VLOOKUP(B19,B!A:C,2,0)</f>
        <v>Nevolnící</v>
      </c>
      <c r="D19" s="35" t="str">
        <f>VLOOKUP(B19,B!A:C,3,0)</f>
        <v>Práčata</v>
      </c>
      <c r="E19" s="36">
        <v>4</v>
      </c>
      <c r="F19" s="34">
        <v>7</v>
      </c>
      <c r="G19" s="36">
        <v>7</v>
      </c>
      <c r="H19" s="34">
        <v>9</v>
      </c>
      <c r="I19" s="34">
        <v>4</v>
      </c>
      <c r="J19" s="34">
        <v>2</v>
      </c>
      <c r="K19" s="34">
        <v>8</v>
      </c>
      <c r="L19" s="36">
        <v>8</v>
      </c>
      <c r="M19" s="37">
        <f t="shared" si="1"/>
        <v>49</v>
      </c>
      <c r="N19" s="59">
        <f t="shared" si="2"/>
        <v>1.1817129629629629E-2</v>
      </c>
      <c r="O19" s="69"/>
      <c r="P19" s="2">
        <f t="shared" si="3"/>
        <v>1021.9354838709678</v>
      </c>
      <c r="Q19" s="57">
        <f t="shared" si="4"/>
        <v>17</v>
      </c>
      <c r="R19" s="57">
        <f t="shared" si="5"/>
        <v>1.9354838709679001</v>
      </c>
    </row>
    <row r="20" spans="1:18" ht="30" x14ac:dyDescent="0.5">
      <c r="A20" s="33">
        <f t="shared" si="0"/>
        <v>17</v>
      </c>
      <c r="B20" s="18">
        <v>27</v>
      </c>
      <c r="C20" s="217" t="str">
        <f>VLOOKUP(B20,B!A:C,2,0)</f>
        <v>Loupežná výprava</v>
      </c>
      <c r="D20" s="35" t="str">
        <f>VLOOKUP(B20,B!A:C,3,0)</f>
        <v>Práčata</v>
      </c>
      <c r="E20" s="36">
        <v>5</v>
      </c>
      <c r="F20" s="34">
        <v>6</v>
      </c>
      <c r="G20" s="36">
        <v>6</v>
      </c>
      <c r="H20" s="34">
        <v>10</v>
      </c>
      <c r="I20" s="34">
        <v>5</v>
      </c>
      <c r="J20" s="34">
        <v>3</v>
      </c>
      <c r="K20" s="34">
        <v>7</v>
      </c>
      <c r="L20" s="36">
        <v>7</v>
      </c>
      <c r="M20" s="37">
        <f t="shared" si="1"/>
        <v>49</v>
      </c>
      <c r="N20" s="59">
        <f t="shared" si="2"/>
        <v>1.1817129629629629E-2</v>
      </c>
      <c r="P20" s="2">
        <f t="shared" si="3"/>
        <v>1021.9354838709678</v>
      </c>
      <c r="Q20" s="57">
        <f t="shared" si="4"/>
        <v>17</v>
      </c>
      <c r="R20" s="57">
        <f t="shared" si="5"/>
        <v>1.9354838709679001</v>
      </c>
    </row>
    <row r="21" spans="1:18" ht="30" x14ac:dyDescent="0.5">
      <c r="A21" s="33">
        <f t="shared" si="0"/>
        <v>17</v>
      </c>
      <c r="B21" s="18">
        <v>40</v>
      </c>
      <c r="C21" s="217" t="str">
        <f>VLOOKUP(B21,B!A:C,2,0)</f>
        <v>Jsme líní vymýšlet jméno</v>
      </c>
      <c r="D21" s="35" t="str">
        <f>VLOOKUP(B21,B!A:C,3,0)</f>
        <v>Lvíčata</v>
      </c>
      <c r="E21" s="36">
        <v>4</v>
      </c>
      <c r="F21" s="34">
        <v>5</v>
      </c>
      <c r="G21" s="36">
        <v>8</v>
      </c>
      <c r="H21" s="34">
        <v>7</v>
      </c>
      <c r="I21" s="34">
        <v>7</v>
      </c>
      <c r="J21" s="34">
        <v>5</v>
      </c>
      <c r="K21" s="34">
        <v>4</v>
      </c>
      <c r="L21" s="36">
        <v>9</v>
      </c>
      <c r="M21" s="37">
        <f t="shared" si="1"/>
        <v>49</v>
      </c>
      <c r="N21" s="59">
        <f t="shared" si="2"/>
        <v>1.1817129629629629E-2</v>
      </c>
      <c r="P21" s="2">
        <f t="shared" si="3"/>
        <v>1021.9354838709678</v>
      </c>
      <c r="Q21" s="57">
        <f t="shared" si="4"/>
        <v>17</v>
      </c>
      <c r="R21" s="57">
        <f t="shared" si="5"/>
        <v>1.9354838709679001</v>
      </c>
    </row>
    <row r="22" spans="1:18" ht="30" x14ac:dyDescent="0.5">
      <c r="A22" s="33">
        <f t="shared" si="0"/>
        <v>20</v>
      </c>
      <c r="B22" s="18">
        <v>29</v>
      </c>
      <c r="C22" s="217" t="str">
        <f>VLOOKUP(B22,B!A:C,2,0)</f>
        <v>Unnamed</v>
      </c>
      <c r="D22" s="35" t="str">
        <f>VLOOKUP(B22,B!A:C,3,0)</f>
        <v>4. přístav</v>
      </c>
      <c r="E22" s="36">
        <v>4</v>
      </c>
      <c r="F22" s="34">
        <v>7</v>
      </c>
      <c r="G22" s="36">
        <v>4</v>
      </c>
      <c r="H22" s="34">
        <v>12</v>
      </c>
      <c r="I22" s="34">
        <v>0</v>
      </c>
      <c r="J22" s="34">
        <v>3</v>
      </c>
      <c r="K22" s="34">
        <v>6</v>
      </c>
      <c r="L22" s="36">
        <v>12</v>
      </c>
      <c r="M22" s="37">
        <f t="shared" si="1"/>
        <v>48</v>
      </c>
      <c r="N22" s="59">
        <f t="shared" si="2"/>
        <v>1.2361111111111113E-2</v>
      </c>
      <c r="O22" s="69"/>
      <c r="P22" s="2">
        <f t="shared" si="3"/>
        <v>1068.3870967741937</v>
      </c>
      <c r="Q22" s="57">
        <f t="shared" si="4"/>
        <v>17</v>
      </c>
      <c r="R22" s="57">
        <f t="shared" si="5"/>
        <v>48.387096774193665</v>
      </c>
    </row>
    <row r="23" spans="1:18" ht="30" x14ac:dyDescent="0.5">
      <c r="A23" s="33">
        <f t="shared" si="0"/>
        <v>21</v>
      </c>
      <c r="B23" s="18">
        <v>32</v>
      </c>
      <c r="C23" s="217" t="str">
        <f>VLOOKUP(B23,B!A:C,2,0)</f>
        <v>Dívčí Válka</v>
      </c>
      <c r="D23" s="35" t="str">
        <f>VLOOKUP(B23,B!A:C,3,0)</f>
        <v>Práčata</v>
      </c>
      <c r="E23" s="36">
        <v>2</v>
      </c>
      <c r="F23" s="34">
        <v>6</v>
      </c>
      <c r="G23" s="36">
        <v>4</v>
      </c>
      <c r="H23" s="34">
        <v>11</v>
      </c>
      <c r="I23" s="34">
        <v>5</v>
      </c>
      <c r="J23" s="34">
        <v>4</v>
      </c>
      <c r="K23" s="34">
        <v>5</v>
      </c>
      <c r="L23" s="36">
        <v>9</v>
      </c>
      <c r="M23" s="37">
        <f t="shared" si="1"/>
        <v>46</v>
      </c>
      <c r="N23" s="59">
        <f t="shared" si="2"/>
        <v>1.34375E-2</v>
      </c>
      <c r="P23" s="2">
        <f t="shared" si="3"/>
        <v>1161.2903225806451</v>
      </c>
      <c r="Q23" s="57">
        <f t="shared" si="4"/>
        <v>19</v>
      </c>
      <c r="R23" s="57">
        <f t="shared" si="5"/>
        <v>21.290322580645196</v>
      </c>
    </row>
    <row r="24" spans="1:18" ht="30" x14ac:dyDescent="0.5">
      <c r="A24" s="33">
        <f t="shared" si="0"/>
        <v>22</v>
      </c>
      <c r="B24" s="18">
        <v>28</v>
      </c>
      <c r="C24" s="217" t="str">
        <f>VLOOKUP(B24,B!A:C,2,0)</f>
        <v>Obelixovo družstvo</v>
      </c>
      <c r="D24" s="35" t="str">
        <f>VLOOKUP(B24,B!A:C,3,0)</f>
        <v>Práčata</v>
      </c>
      <c r="E24" s="36">
        <v>5</v>
      </c>
      <c r="F24" s="34">
        <v>4</v>
      </c>
      <c r="G24" s="36">
        <v>6</v>
      </c>
      <c r="H24" s="34">
        <v>10</v>
      </c>
      <c r="I24" s="34">
        <v>4</v>
      </c>
      <c r="J24" s="34">
        <v>3</v>
      </c>
      <c r="K24" s="34">
        <v>3</v>
      </c>
      <c r="L24" s="36">
        <v>10</v>
      </c>
      <c r="M24" s="37">
        <f t="shared" si="1"/>
        <v>45</v>
      </c>
      <c r="N24" s="59">
        <f t="shared" si="2"/>
        <v>1.3969907407407408E-2</v>
      </c>
      <c r="O24" s="69"/>
      <c r="P24" s="2">
        <f t="shared" si="3"/>
        <v>1207.741935483871</v>
      </c>
      <c r="Q24" s="57">
        <f t="shared" si="4"/>
        <v>20</v>
      </c>
      <c r="R24" s="57">
        <f t="shared" si="5"/>
        <v>7.7419354838709609</v>
      </c>
    </row>
    <row r="25" spans="1:18" ht="30" x14ac:dyDescent="0.5">
      <c r="A25" s="33">
        <f t="shared" si="0"/>
        <v>23</v>
      </c>
      <c r="B25" s="18">
        <v>24</v>
      </c>
      <c r="C25" s="217" t="str">
        <f>VLOOKUP(B25,B!A:C,2,0)</f>
        <v>Šutráci</v>
      </c>
      <c r="D25" s="35" t="str">
        <f>VLOOKUP(B25,B!A:C,3,0)</f>
        <v>DDM Praha 2</v>
      </c>
      <c r="E25" s="36">
        <v>2</v>
      </c>
      <c r="F25" s="34">
        <v>5</v>
      </c>
      <c r="G25" s="36">
        <v>5</v>
      </c>
      <c r="H25" s="34">
        <v>10</v>
      </c>
      <c r="I25" s="34">
        <v>4</v>
      </c>
      <c r="J25" s="34">
        <v>3</v>
      </c>
      <c r="K25" s="34">
        <v>4</v>
      </c>
      <c r="L25" s="36">
        <v>11</v>
      </c>
      <c r="M25" s="37">
        <f t="shared" si="1"/>
        <v>44</v>
      </c>
      <c r="N25" s="59">
        <f t="shared" si="2"/>
        <v>1.4513888888888889E-2</v>
      </c>
      <c r="O25" s="69"/>
      <c r="P25" s="2">
        <f t="shared" si="3"/>
        <v>1254.1935483870968</v>
      </c>
      <c r="Q25" s="57">
        <f t="shared" si="4"/>
        <v>20</v>
      </c>
      <c r="R25" s="57">
        <f t="shared" si="5"/>
        <v>54.193548387096726</v>
      </c>
    </row>
    <row r="26" spans="1:18" ht="30.6" thickBot="1" x14ac:dyDescent="0.55000000000000004">
      <c r="A26" s="186">
        <f t="shared" si="0"/>
        <v>24</v>
      </c>
      <c r="B26" s="187">
        <v>21</v>
      </c>
      <c r="C26" s="231" t="str">
        <f>VLOOKUP(B26,B!A:C,2,0)</f>
        <v>Lvice</v>
      </c>
      <c r="D26" s="232" t="str">
        <f>VLOOKUP(B26,B!A:C,3,0)</f>
        <v>Lvíčata</v>
      </c>
      <c r="E26" s="190">
        <v>2</v>
      </c>
      <c r="F26" s="189">
        <v>5</v>
      </c>
      <c r="G26" s="190">
        <v>5</v>
      </c>
      <c r="H26" s="189">
        <v>8</v>
      </c>
      <c r="I26" s="189">
        <v>4</v>
      </c>
      <c r="J26" s="189">
        <v>2</v>
      </c>
      <c r="K26" s="189">
        <v>4</v>
      </c>
      <c r="L26" s="190">
        <v>10</v>
      </c>
      <c r="M26" s="191">
        <f t="shared" si="1"/>
        <v>40</v>
      </c>
      <c r="N26" s="233">
        <f t="shared" si="2"/>
        <v>1.6666666666666666E-2</v>
      </c>
      <c r="P26" s="2">
        <f t="shared" si="3"/>
        <v>1440</v>
      </c>
      <c r="Q26" s="57">
        <f t="shared" si="4"/>
        <v>24</v>
      </c>
      <c r="R26" s="57">
        <f t="shared" si="5"/>
        <v>0</v>
      </c>
    </row>
  </sheetData>
  <sortState xmlns:xlrd2="http://schemas.microsoft.com/office/spreadsheetml/2017/richdata2" ref="A3:R26">
    <sortCondition ref="A3:A26"/>
  </sortState>
  <mergeCells count="1">
    <mergeCell ref="A1:N1"/>
  </mergeCells>
  <phoneticPr fontId="0" type="noConversion"/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4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12</vt:i4>
      </vt:variant>
    </vt:vector>
  </HeadingPairs>
  <TitlesOfParts>
    <vt:vector size="24" baseType="lpstr">
      <vt:lpstr>A</vt:lpstr>
      <vt:lpstr>B</vt:lpstr>
      <vt:lpstr>C,K</vt:lpstr>
      <vt:lpstr>Startovní rošty</vt:lpstr>
      <vt:lpstr>C_všestrannost</vt:lpstr>
      <vt:lpstr>A_všestrannost</vt:lpstr>
      <vt:lpstr>Akomb</vt:lpstr>
      <vt:lpstr>Asjezd</vt:lpstr>
      <vt:lpstr>B_všestrannost</vt:lpstr>
      <vt:lpstr>Bkomb</vt:lpstr>
      <vt:lpstr>C+K_výsledky</vt:lpstr>
      <vt:lpstr>D</vt:lpstr>
      <vt:lpstr>A!Oblast_tisku</vt:lpstr>
      <vt:lpstr>A_všestrannost!Oblast_tisku</vt:lpstr>
      <vt:lpstr>Akomb!Oblast_tisku</vt:lpstr>
      <vt:lpstr>Asjezd!Oblast_tisku</vt:lpstr>
      <vt:lpstr>B!Oblast_tisku</vt:lpstr>
      <vt:lpstr>B_všestrannost!Oblast_tisku</vt:lpstr>
      <vt:lpstr>Bkomb!Oblast_tisku</vt:lpstr>
      <vt:lpstr>'C,K'!Oblast_tisku</vt:lpstr>
      <vt:lpstr>C_všestrannost!Oblast_tisku</vt:lpstr>
      <vt:lpstr>'C+K_výsledky'!Oblast_tisku</vt:lpstr>
      <vt:lpstr>D!Oblast_tisku</vt:lpstr>
      <vt:lpstr>'Startovní rošty'!Oblast_tisku</vt:lpstr>
    </vt:vector>
  </TitlesOfParts>
  <Company>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Vydra</dc:creator>
  <cp:lastModifiedBy>Kašík Martin</cp:lastModifiedBy>
  <cp:lastPrinted>2023-05-07T12:44:48Z</cp:lastPrinted>
  <dcterms:created xsi:type="dcterms:W3CDTF">2001-05-04T19:12:58Z</dcterms:created>
  <dcterms:modified xsi:type="dcterms:W3CDTF">2023-06-24T23:38:05Z</dcterms:modified>
</cp:coreProperties>
</file>